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NH 2022-2023\THỜI KHÓA BIỂU\soạn giảng - Copy\"/>
    </mc:Choice>
  </mc:AlternateContent>
  <bookViews>
    <workbookView xWindow="-120" yWindow="-120" windowWidth="20730" windowHeight="11160" activeTab="2"/>
  </bookViews>
  <sheets>
    <sheet name="TKB 1" sheetId="1" r:id="rId1"/>
    <sheet name="phân công" sheetId="13" r:id="rId2"/>
    <sheet name="số tiếtlớp" sheetId="1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5" i="1"/>
  <c r="N21" i="13"/>
  <c r="G20" i="13"/>
  <c r="W23" i="14"/>
  <c r="X23" i="14"/>
  <c r="N23" i="14"/>
  <c r="V27" i="13"/>
  <c r="U12" i="13"/>
  <c r="U13" i="13"/>
  <c r="U14" i="13"/>
  <c r="U15" i="13"/>
  <c r="U16" i="13"/>
  <c r="U11" i="13"/>
  <c r="U3" i="13"/>
  <c r="U4" i="13"/>
  <c r="U5" i="13"/>
  <c r="U6" i="13"/>
  <c r="U7" i="13"/>
  <c r="U8" i="13"/>
  <c r="U9" i="13"/>
  <c r="U10" i="13"/>
  <c r="H22" i="13"/>
  <c r="E22" i="13"/>
  <c r="F22" i="13"/>
  <c r="G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E17" i="13"/>
  <c r="F17" i="13"/>
  <c r="G17" i="13"/>
  <c r="H17" i="13"/>
  <c r="I17" i="13"/>
  <c r="J17" i="13"/>
  <c r="K17" i="13"/>
  <c r="L17" i="13"/>
  <c r="M17" i="13"/>
  <c r="N17" i="13"/>
  <c r="P17" i="13"/>
  <c r="Q17" i="13"/>
  <c r="R17" i="13"/>
  <c r="S17" i="13"/>
  <c r="T17" i="13"/>
  <c r="O17" i="13"/>
  <c r="F18" i="13"/>
  <c r="G18" i="13"/>
  <c r="H18" i="13"/>
  <c r="I18" i="13"/>
  <c r="J18" i="13"/>
  <c r="K18" i="13"/>
  <c r="L18" i="13"/>
  <c r="M18" i="13"/>
  <c r="N18" i="13"/>
  <c r="P18" i="13"/>
  <c r="Q18" i="13"/>
  <c r="R18" i="13"/>
  <c r="S18" i="13"/>
  <c r="T18" i="13"/>
  <c r="E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F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E19" i="13"/>
  <c r="T21" i="13"/>
  <c r="S21" i="13"/>
  <c r="R21" i="13"/>
  <c r="Q21" i="13"/>
  <c r="P21" i="13"/>
  <c r="O21" i="13"/>
  <c r="M21" i="13"/>
  <c r="L21" i="13"/>
  <c r="K21" i="13"/>
  <c r="J21" i="13"/>
  <c r="I21" i="13"/>
  <c r="H21" i="13"/>
  <c r="G21" i="13"/>
  <c r="F21" i="13"/>
  <c r="E21" i="13"/>
  <c r="E20" i="13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7" i="1"/>
  <c r="K66" i="1"/>
  <c r="D49" i="1"/>
  <c r="E49" i="1"/>
  <c r="F49" i="1"/>
  <c r="G49" i="1"/>
  <c r="H49" i="1"/>
  <c r="I49" i="1"/>
  <c r="J49" i="1"/>
  <c r="O49" i="1"/>
  <c r="P49" i="1"/>
  <c r="Q49" i="1"/>
  <c r="D48" i="1"/>
  <c r="E48" i="1"/>
  <c r="F48" i="1"/>
  <c r="G48" i="1"/>
  <c r="H48" i="1"/>
  <c r="I48" i="1"/>
  <c r="J48" i="1"/>
  <c r="O48" i="1"/>
  <c r="P48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P65" i="1"/>
  <c r="O65" i="1"/>
  <c r="K65" i="1"/>
  <c r="J65" i="1"/>
  <c r="I65" i="1"/>
  <c r="H65" i="1"/>
  <c r="G65" i="1"/>
  <c r="F65" i="1"/>
  <c r="E65" i="1"/>
  <c r="D65" i="1"/>
  <c r="C65" i="1"/>
  <c r="P64" i="1"/>
  <c r="O64" i="1"/>
  <c r="K64" i="1"/>
  <c r="J64" i="1"/>
  <c r="I64" i="1"/>
  <c r="H64" i="1"/>
  <c r="G64" i="1"/>
  <c r="F64" i="1"/>
  <c r="E64" i="1"/>
  <c r="D64" i="1"/>
  <c r="C64" i="1"/>
  <c r="P63" i="1"/>
  <c r="O63" i="1"/>
  <c r="K63" i="1"/>
  <c r="J63" i="1"/>
  <c r="I63" i="1"/>
  <c r="H63" i="1"/>
  <c r="G63" i="1"/>
  <c r="F63" i="1"/>
  <c r="E63" i="1"/>
  <c r="D63" i="1"/>
  <c r="C63" i="1"/>
  <c r="P62" i="1"/>
  <c r="O62" i="1"/>
  <c r="J62" i="1"/>
  <c r="I62" i="1"/>
  <c r="H62" i="1"/>
  <c r="G62" i="1"/>
  <c r="F62" i="1"/>
  <c r="E62" i="1"/>
  <c r="D62" i="1"/>
  <c r="C62" i="1"/>
  <c r="P61" i="1"/>
  <c r="O61" i="1"/>
  <c r="J61" i="1"/>
  <c r="I61" i="1"/>
  <c r="H61" i="1"/>
  <c r="G61" i="1"/>
  <c r="F61" i="1"/>
  <c r="E61" i="1"/>
  <c r="D61" i="1"/>
  <c r="C61" i="1"/>
  <c r="P60" i="1"/>
  <c r="O60" i="1"/>
  <c r="J60" i="1"/>
  <c r="I60" i="1"/>
  <c r="H60" i="1"/>
  <c r="G60" i="1"/>
  <c r="F60" i="1"/>
  <c r="E60" i="1"/>
  <c r="D60" i="1"/>
  <c r="C60" i="1"/>
  <c r="P59" i="1"/>
  <c r="O59" i="1"/>
  <c r="K59" i="1"/>
  <c r="J59" i="1"/>
  <c r="I59" i="1"/>
  <c r="H59" i="1"/>
  <c r="G59" i="1"/>
  <c r="F59" i="1"/>
  <c r="E59" i="1"/>
  <c r="D59" i="1"/>
  <c r="C59" i="1"/>
  <c r="P58" i="1"/>
  <c r="O58" i="1"/>
  <c r="J58" i="1"/>
  <c r="I58" i="1"/>
  <c r="H58" i="1"/>
  <c r="G58" i="1"/>
  <c r="F58" i="1"/>
  <c r="E58" i="1"/>
  <c r="D58" i="1"/>
  <c r="C58" i="1"/>
  <c r="P57" i="1"/>
  <c r="O57" i="1"/>
  <c r="J57" i="1"/>
  <c r="I57" i="1"/>
  <c r="H57" i="1"/>
  <c r="G57" i="1"/>
  <c r="F57" i="1"/>
  <c r="E57" i="1"/>
  <c r="D57" i="1"/>
  <c r="C57" i="1"/>
  <c r="P56" i="1"/>
  <c r="O56" i="1"/>
  <c r="J56" i="1"/>
  <c r="I56" i="1"/>
  <c r="H56" i="1"/>
  <c r="G56" i="1"/>
  <c r="F56" i="1"/>
  <c r="E56" i="1"/>
  <c r="D56" i="1"/>
  <c r="C56" i="1"/>
  <c r="P55" i="1"/>
  <c r="O55" i="1"/>
  <c r="J55" i="1"/>
  <c r="I55" i="1"/>
  <c r="H55" i="1"/>
  <c r="G55" i="1"/>
  <c r="F55" i="1"/>
  <c r="E55" i="1"/>
  <c r="D55" i="1"/>
  <c r="C55" i="1"/>
  <c r="P54" i="1"/>
  <c r="O54" i="1"/>
  <c r="J54" i="1"/>
  <c r="I54" i="1"/>
  <c r="H54" i="1"/>
  <c r="G54" i="1"/>
  <c r="F54" i="1"/>
  <c r="E54" i="1"/>
  <c r="D54" i="1"/>
  <c r="C54" i="1"/>
  <c r="P53" i="1"/>
  <c r="O53" i="1"/>
  <c r="J53" i="1"/>
  <c r="I53" i="1"/>
  <c r="H53" i="1"/>
  <c r="G53" i="1"/>
  <c r="F53" i="1"/>
  <c r="E53" i="1"/>
  <c r="D53" i="1"/>
  <c r="C53" i="1"/>
  <c r="P52" i="1"/>
  <c r="O52" i="1"/>
  <c r="J52" i="1"/>
  <c r="I52" i="1"/>
  <c r="H52" i="1"/>
  <c r="G52" i="1"/>
  <c r="F52" i="1"/>
  <c r="E52" i="1"/>
  <c r="D52" i="1"/>
  <c r="C52" i="1"/>
  <c r="P51" i="1"/>
  <c r="O51" i="1"/>
  <c r="J51" i="1"/>
  <c r="I51" i="1"/>
  <c r="H51" i="1"/>
  <c r="G51" i="1"/>
  <c r="F51" i="1"/>
  <c r="E51" i="1"/>
  <c r="D51" i="1"/>
  <c r="C51" i="1"/>
  <c r="P50" i="1"/>
  <c r="O50" i="1"/>
  <c r="J50" i="1"/>
  <c r="I50" i="1"/>
  <c r="H50" i="1"/>
  <c r="G50" i="1"/>
  <c r="F50" i="1"/>
  <c r="E50" i="1"/>
  <c r="D50" i="1"/>
  <c r="C50" i="1"/>
  <c r="C49" i="1"/>
  <c r="C48" i="1"/>
  <c r="L23" i="13" l="1"/>
  <c r="H23" i="13"/>
  <c r="F23" i="13"/>
  <c r="G68" i="1"/>
  <c r="E68" i="1"/>
  <c r="Q68" i="1"/>
  <c r="P68" i="1"/>
  <c r="O68" i="1"/>
  <c r="N23" i="13"/>
  <c r="J23" i="13"/>
  <c r="U21" i="13"/>
  <c r="S23" i="13"/>
  <c r="U20" i="13"/>
  <c r="U22" i="13"/>
  <c r="U19" i="13"/>
  <c r="T23" i="13"/>
  <c r="R23" i="13"/>
  <c r="P23" i="13"/>
  <c r="G23" i="13"/>
  <c r="S24" i="13"/>
  <c r="S25" i="13" s="1"/>
  <c r="F24" i="13"/>
  <c r="F25" i="13"/>
  <c r="F26" i="13" s="1"/>
  <c r="Q23" i="13"/>
  <c r="Q24" i="13" s="1"/>
  <c r="O23" i="13"/>
  <c r="O24" i="13" s="1"/>
  <c r="M23" i="13"/>
  <c r="K23" i="13"/>
  <c r="K24" i="13" s="1"/>
  <c r="T24" i="13"/>
  <c r="T25" i="13" s="1"/>
  <c r="T27" i="13" s="1"/>
  <c r="P24" i="13"/>
  <c r="N24" i="13"/>
  <c r="N25" i="13" s="1"/>
  <c r="L24" i="13"/>
  <c r="J24" i="13"/>
  <c r="J25" i="13" s="1"/>
  <c r="E24" i="13"/>
  <c r="I23" i="13"/>
  <c r="H24" i="13"/>
  <c r="H25" i="13" s="1"/>
  <c r="F27" i="13"/>
  <c r="E23" i="13"/>
  <c r="D68" i="1"/>
  <c r="F68" i="1"/>
  <c r="H68" i="1"/>
  <c r="C68" i="1"/>
  <c r="J68" i="1"/>
  <c r="K68" i="1"/>
  <c r="R66" i="1"/>
  <c r="T66" i="1" s="1"/>
  <c r="R67" i="1"/>
  <c r="T67" i="1" s="1"/>
  <c r="I68" i="1"/>
  <c r="G34" i="13"/>
  <c r="L27" i="1"/>
  <c r="M27" i="1"/>
  <c r="D23" i="14"/>
  <c r="E23" i="14"/>
  <c r="F23" i="14"/>
  <c r="G23" i="14"/>
  <c r="H23" i="14"/>
  <c r="I23" i="14"/>
  <c r="J23" i="14"/>
  <c r="K23" i="14"/>
  <c r="L23" i="14"/>
  <c r="M23" i="14"/>
  <c r="O23" i="14"/>
  <c r="P23" i="14"/>
  <c r="Q23" i="14"/>
  <c r="S23" i="14"/>
  <c r="T23" i="14"/>
  <c r="U23" i="14"/>
  <c r="V23" i="14"/>
  <c r="R17" i="14"/>
  <c r="R18" i="14"/>
  <c r="Y18" i="14" s="1"/>
  <c r="R19" i="14"/>
  <c r="Y19" i="14" s="1"/>
  <c r="R20" i="14"/>
  <c r="Y20" i="14" s="1"/>
  <c r="R21" i="14"/>
  <c r="R22" i="14"/>
  <c r="Y22" i="14" s="1"/>
  <c r="Y17" i="14"/>
  <c r="Y21" i="14"/>
  <c r="C23" i="14"/>
  <c r="R16" i="14"/>
  <c r="Y16" i="14" s="1"/>
  <c r="R15" i="14"/>
  <c r="Y15" i="14" s="1"/>
  <c r="R14" i="14"/>
  <c r="Y14" i="14" s="1"/>
  <c r="R13" i="14"/>
  <c r="Y13" i="14" s="1"/>
  <c r="R12" i="14"/>
  <c r="Y12" i="14" s="1"/>
  <c r="R11" i="14"/>
  <c r="Y11" i="14" s="1"/>
  <c r="R10" i="14"/>
  <c r="Y10" i="14" s="1"/>
  <c r="R9" i="14"/>
  <c r="Y9" i="14" s="1"/>
  <c r="R8" i="14"/>
  <c r="Y8" i="14" s="1"/>
  <c r="E25" i="13" l="1"/>
  <c r="E27" i="13" s="1"/>
  <c r="M48" i="1"/>
  <c r="M65" i="1"/>
  <c r="M64" i="1"/>
  <c r="M63" i="1"/>
  <c r="M62" i="1"/>
  <c r="M60" i="1"/>
  <c r="M57" i="1"/>
  <c r="M55" i="1"/>
  <c r="M53" i="1"/>
  <c r="M51" i="1"/>
  <c r="M50" i="1"/>
  <c r="M49" i="1"/>
  <c r="M61" i="1"/>
  <c r="M59" i="1"/>
  <c r="M58" i="1"/>
  <c r="M56" i="1"/>
  <c r="M54" i="1"/>
  <c r="M52" i="1"/>
  <c r="N27" i="1"/>
  <c r="R27" i="1" s="1"/>
  <c r="R46" i="1" s="1"/>
  <c r="L49" i="1"/>
  <c r="L61" i="1"/>
  <c r="L59" i="1"/>
  <c r="L58" i="1"/>
  <c r="L56" i="1"/>
  <c r="L54" i="1"/>
  <c r="L52" i="1"/>
  <c r="L50" i="1"/>
  <c r="L48" i="1"/>
  <c r="L65" i="1"/>
  <c r="L64" i="1"/>
  <c r="L63" i="1"/>
  <c r="L62" i="1"/>
  <c r="L60" i="1"/>
  <c r="L57" i="1"/>
  <c r="L55" i="1"/>
  <c r="L53" i="1"/>
  <c r="L51" i="1"/>
  <c r="G24" i="13"/>
  <c r="U23" i="13"/>
  <c r="W23" i="13" s="1"/>
  <c r="K25" i="13"/>
  <c r="K26" i="13" s="1"/>
  <c r="S26" i="13"/>
  <c r="S27" i="13"/>
  <c r="J27" i="13"/>
  <c r="J26" i="13"/>
  <c r="N27" i="13"/>
  <c r="N26" i="13"/>
  <c r="Q25" i="13"/>
  <c r="Q26" i="13" s="1"/>
  <c r="Q27" i="13" s="1"/>
  <c r="P25" i="13"/>
  <c r="P26" i="13" s="1"/>
  <c r="T26" i="13"/>
  <c r="L25" i="13"/>
  <c r="L27" i="13" s="1"/>
  <c r="P27" i="13"/>
  <c r="R24" i="13"/>
  <c r="R25" i="13" s="1"/>
  <c r="E26" i="13"/>
  <c r="O25" i="13"/>
  <c r="O26" i="13" s="1"/>
  <c r="M24" i="13"/>
  <c r="I24" i="13"/>
  <c r="H26" i="13"/>
  <c r="H27" i="13"/>
  <c r="R23" i="14"/>
  <c r="Y23" i="14"/>
  <c r="O27" i="13" l="1"/>
  <c r="L68" i="1"/>
  <c r="N49" i="1"/>
  <c r="R49" i="1" s="1"/>
  <c r="T49" i="1" s="1"/>
  <c r="N61" i="1"/>
  <c r="R61" i="1" s="1"/>
  <c r="T61" i="1" s="1"/>
  <c r="N59" i="1"/>
  <c r="R59" i="1" s="1"/>
  <c r="T59" i="1" s="1"/>
  <c r="N58" i="1"/>
  <c r="R58" i="1" s="1"/>
  <c r="T58" i="1" s="1"/>
  <c r="N56" i="1"/>
  <c r="R56" i="1" s="1"/>
  <c r="T56" i="1" s="1"/>
  <c r="N54" i="1"/>
  <c r="R54" i="1" s="1"/>
  <c r="T54" i="1" s="1"/>
  <c r="N52" i="1"/>
  <c r="R52" i="1" s="1"/>
  <c r="T52" i="1" s="1"/>
  <c r="N50" i="1"/>
  <c r="R50" i="1" s="1"/>
  <c r="T50" i="1" s="1"/>
  <c r="N48" i="1"/>
  <c r="N65" i="1"/>
  <c r="R65" i="1" s="1"/>
  <c r="T65" i="1" s="1"/>
  <c r="N64" i="1"/>
  <c r="R64" i="1" s="1"/>
  <c r="T64" i="1" s="1"/>
  <c r="N63" i="1"/>
  <c r="R63" i="1" s="1"/>
  <c r="T63" i="1" s="1"/>
  <c r="N62" i="1"/>
  <c r="R62" i="1" s="1"/>
  <c r="T62" i="1" s="1"/>
  <c r="N60" i="1"/>
  <c r="R60" i="1" s="1"/>
  <c r="T60" i="1" s="1"/>
  <c r="N57" i="1"/>
  <c r="R57" i="1" s="1"/>
  <c r="T57" i="1" s="1"/>
  <c r="N55" i="1"/>
  <c r="R55" i="1" s="1"/>
  <c r="T55" i="1" s="1"/>
  <c r="N53" i="1"/>
  <c r="R53" i="1" s="1"/>
  <c r="T53" i="1" s="1"/>
  <c r="N51" i="1"/>
  <c r="R51" i="1" s="1"/>
  <c r="T51" i="1" s="1"/>
  <c r="M68" i="1"/>
  <c r="G25" i="13"/>
  <c r="G26" i="13" s="1"/>
  <c r="U24" i="13"/>
  <c r="W24" i="13" s="1"/>
  <c r="R26" i="13"/>
  <c r="K27" i="13"/>
  <c r="R27" i="13"/>
  <c r="M25" i="13"/>
  <c r="M27" i="13" s="1"/>
  <c r="M26" i="13"/>
  <c r="L26" i="13"/>
  <c r="I25" i="13"/>
  <c r="W13" i="13"/>
  <c r="W15" i="13"/>
  <c r="W11" i="13"/>
  <c r="W3" i="13"/>
  <c r="W4" i="13"/>
  <c r="W5" i="13"/>
  <c r="W6" i="13"/>
  <c r="W7" i="13"/>
  <c r="W8" i="13"/>
  <c r="W9" i="13"/>
  <c r="U2" i="13"/>
  <c r="W22" i="13"/>
  <c r="W21" i="13"/>
  <c r="W20" i="13"/>
  <c r="W19" i="13"/>
  <c r="W18" i="13"/>
  <c r="W17" i="13"/>
  <c r="W16" i="13"/>
  <c r="W14" i="13"/>
  <c r="W12" i="13"/>
  <c r="W10" i="13"/>
  <c r="N68" i="1" l="1"/>
  <c r="R48" i="1"/>
  <c r="U25" i="13"/>
  <c r="G27" i="13"/>
  <c r="W2" i="13"/>
  <c r="I26" i="13"/>
  <c r="U26" i="13" l="1"/>
  <c r="W26" i="13" s="1"/>
  <c r="R68" i="1"/>
  <c r="T48" i="1"/>
  <c r="W25" i="13"/>
  <c r="I27" i="13"/>
  <c r="W27" i="13" l="1"/>
  <c r="U27" i="13"/>
</calcChain>
</file>

<file path=xl/sharedStrings.xml><?xml version="1.0" encoding="utf-8"?>
<sst xmlns="http://schemas.openxmlformats.org/spreadsheetml/2006/main" count="821" uniqueCount="153">
  <si>
    <t>TRƯỜNG TIỂU HỌC YÊN ĐỨC</t>
  </si>
  <si>
    <t>SÁNG</t>
  </si>
  <si>
    <t>1A</t>
  </si>
  <si>
    <t>1B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</si>
  <si>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</si>
  <si>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</si>
  <si>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</si>
  <si>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</si>
  <si>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</si>
  <si>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</si>
  <si>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</si>
  <si>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</si>
  <si>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</si>
  <si>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</si>
  <si>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</si>
  <si>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 xml:space="preserve"> </t>
  </si>
  <si>
    <t>Thứ 2</t>
  </si>
  <si>
    <t>Tiết 1</t>
  </si>
  <si>
    <t>CC</t>
  </si>
  <si>
    <t>Tiết 2</t>
  </si>
  <si>
    <t>TV</t>
  </si>
  <si>
    <t>Toán</t>
  </si>
  <si>
    <t>TD</t>
  </si>
  <si>
    <t>Tiết 3</t>
  </si>
  <si>
    <t>Tiết 4</t>
  </si>
  <si>
    <t>Tiết 5</t>
  </si>
  <si>
    <t>GVCN</t>
  </si>
  <si>
    <t>Thứ 3</t>
  </si>
  <si>
    <t>ÂN</t>
  </si>
  <si>
    <t>Anh</t>
  </si>
  <si>
    <t>HĐNG</t>
  </si>
  <si>
    <t>MT</t>
  </si>
  <si>
    <t>Đ.Đ</t>
  </si>
  <si>
    <t>Thứ 4</t>
  </si>
  <si>
    <t>HĐTN</t>
  </si>
  <si>
    <t>Thứ 5</t>
  </si>
  <si>
    <t>Thứ 6</t>
  </si>
  <si>
    <t>SH</t>
  </si>
  <si>
    <t>CHIỀU</t>
  </si>
  <si>
    <t>BDKT</t>
  </si>
  <si>
    <t>TRƯỜNG TH YÊN ĐỨC</t>
  </si>
  <si>
    <t>TT</t>
  </si>
  <si>
    <t>Chức vụ</t>
  </si>
  <si>
    <t>Nhiệm vụ</t>
  </si>
  <si>
    <t>GHI CHÚ</t>
  </si>
  <si>
    <t>Đỗ Thị Hồng</t>
  </si>
  <si>
    <t>TTCM</t>
  </si>
  <si>
    <t>GVCN 1A</t>
  </si>
  <si>
    <t>Nguyễn Hồng Lịch</t>
  </si>
  <si>
    <t>GV</t>
  </si>
  <si>
    <t>GVCN 1B</t>
  </si>
  <si>
    <t>Phạm Thị Bích</t>
  </si>
  <si>
    <t>Nguyễn Thị Thìn</t>
  </si>
  <si>
    <t>GVCN 2A</t>
  </si>
  <si>
    <t>Trần Thị Thảo</t>
  </si>
  <si>
    <t>GVCN 2B</t>
  </si>
  <si>
    <t>NT Bích Phượng</t>
  </si>
  <si>
    <t>GVCN 2C</t>
  </si>
  <si>
    <t>Phạm Thị Ngoan</t>
  </si>
  <si>
    <t>TPCM</t>
  </si>
  <si>
    <t>GVCN 3A</t>
  </si>
  <si>
    <t>Nguyễn Thu Huyền</t>
  </si>
  <si>
    <t>GVCN 3B</t>
  </si>
  <si>
    <t>Phạm Thị Nhung</t>
  </si>
  <si>
    <t>GVCN 3C</t>
  </si>
  <si>
    <t>Bùi Thị Hồng</t>
  </si>
  <si>
    <t>GVCN 4A</t>
  </si>
  <si>
    <t>GVCN 4B</t>
  </si>
  <si>
    <t>Phạm Thị Thảo</t>
  </si>
  <si>
    <t>GVCN 5A</t>
  </si>
  <si>
    <t>GVCN 5B</t>
  </si>
  <si>
    <t>Bùi Anh Văn</t>
  </si>
  <si>
    <t>TTND</t>
  </si>
  <si>
    <t>GVTA</t>
  </si>
  <si>
    <t>Cao Thị Giang</t>
  </si>
  <si>
    <t>CTCĐ</t>
  </si>
  <si>
    <t>Vũ Thu Thảo</t>
  </si>
  <si>
    <t>TPT</t>
  </si>
  <si>
    <t>Bùi Thụy Khanh</t>
  </si>
  <si>
    <t>Bùi Thị Hương</t>
  </si>
  <si>
    <t>Hoàng Thị Vân</t>
  </si>
  <si>
    <t>Dạy thay</t>
  </si>
  <si>
    <t>Vũ Đình Anh</t>
  </si>
  <si>
    <t>Lê Thị Thuần</t>
  </si>
  <si>
    <t>Nguyễn Thị Hương</t>
  </si>
  <si>
    <t>Tổng số tiết</t>
  </si>
  <si>
    <t>GVCN 4C</t>
  </si>
  <si>
    <t xml:space="preserve">LỊCH PHÂN CÔNG GIẢNG DẠY </t>
  </si>
  <si>
    <t>TOÁN</t>
  </si>
  <si>
    <t>TNXH/KH</t>
  </si>
  <si>
    <t>LS/ĐL</t>
  </si>
  <si>
    <t>TA</t>
  </si>
  <si>
    <t>TỔNG</t>
  </si>
  <si>
    <t>SỐ TIẾT QUY ĐỊNH</t>
  </si>
  <si>
    <t>TIẾT THỪA/THIẾU</t>
  </si>
  <si>
    <t>Chào cờ</t>
  </si>
  <si>
    <t>dạy thay</t>
  </si>
  <si>
    <t>ÂN-CNTT</t>
  </si>
  <si>
    <t>TA2</t>
  </si>
  <si>
    <t>5C</t>
  </si>
  <si>
    <t>TNXH</t>
  </si>
  <si>
    <t>KT</t>
  </si>
  <si>
    <t>KH</t>
  </si>
  <si>
    <t>LS</t>
  </si>
  <si>
    <t>ĐL</t>
  </si>
  <si>
    <t>GVCN 5C</t>
  </si>
  <si>
    <t>Vũ Thuỳ Linh</t>
  </si>
  <si>
    <t>Nguyễn Thị Thuý</t>
  </si>
  <si>
    <t>CN/KT</t>
  </si>
  <si>
    <t>Tin học</t>
  </si>
  <si>
    <t>Từ 05/09/2022</t>
  </si>
  <si>
    <t xml:space="preserve"> NĂM HỌC 2022-2023</t>
  </si>
  <si>
    <t>hương</t>
  </si>
  <si>
    <t>Hương</t>
  </si>
  <si>
    <t>Văn</t>
  </si>
  <si>
    <t>Giang</t>
  </si>
  <si>
    <t>Vân</t>
  </si>
  <si>
    <t>khanh</t>
  </si>
  <si>
    <t>thảo</t>
  </si>
  <si>
    <t>thuần</t>
  </si>
  <si>
    <t>Tin</t>
  </si>
  <si>
    <t>CN</t>
  </si>
  <si>
    <t xml:space="preserve">  </t>
  </si>
  <si>
    <t>Phạm Thị Lan Anh</t>
  </si>
  <si>
    <t>GVCN 1C</t>
  </si>
  <si>
    <t>1C</t>
  </si>
  <si>
    <t>THỜI KHÓA BIỂU SOẠN GIÁO ÁN NĂM HỌC 2022-2023</t>
  </si>
  <si>
    <t>BDKT TV</t>
  </si>
  <si>
    <t>Ngọc</t>
  </si>
  <si>
    <t>TANN</t>
  </si>
  <si>
    <t>KNS</t>
  </si>
  <si>
    <t>Tổng</t>
  </si>
  <si>
    <t>Môn Học chính khóa</t>
  </si>
  <si>
    <t>Môn học - HĐGD ngoài giờ lên lớp</t>
  </si>
  <si>
    <t>TA Tăng cường</t>
  </si>
  <si>
    <t>Lớp</t>
  </si>
  <si>
    <t>GV Tin HTĐ</t>
  </si>
  <si>
    <t>HT</t>
  </si>
  <si>
    <t>PHT</t>
  </si>
  <si>
    <t>toán</t>
  </si>
  <si>
    <t>ân</t>
  </si>
  <si>
    <t>TIN</t>
  </si>
  <si>
    <t>bdkt toán</t>
  </si>
  <si>
    <t>bdkt tv</t>
  </si>
  <si>
    <t>đọc sách</t>
  </si>
  <si>
    <t>tann</t>
  </si>
  <si>
    <t>kns</t>
  </si>
  <si>
    <t>hđtn/cc</t>
  </si>
  <si>
    <t>BDKT Toán</t>
  </si>
  <si>
    <t>toàn</t>
  </si>
  <si>
    <t>Khanh</t>
  </si>
  <si>
    <t>Thực hiện từ 24/10/2022</t>
  </si>
  <si>
    <t>Nguyễn Đức Toàn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</si>
</sst>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"/>
  </numFmts>
  <fonts count="13" x14ac:knownFonts="1">
    <font>
      <sz val="11"/>
      <color theme="1"/>
      <name val="Calibri"/>
      <family val="2"/>
      <charset val="163"/>
      <scheme val="minor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1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Calibri"/>
      <family val="2"/>
      <charset val="163"/>
    </font>
    <font>
      <sz val="10"/>
      <name val="Times New Roman"/>
      <family val="1"/>
    </font>
    <font>
      <sz val="1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B0F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8" fillId="3" borderId="0" xfId="0" applyFont="1" applyFill="1"/>
    <xf numFmtId="1" fontId="9" fillId="2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/>
    <xf numFmtId="1" fontId="6" fillId="3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0" fillId="3" borderId="0" xfId="0" applyFont="1" applyFill="1"/>
    <xf numFmtId="0" fontId="1" fillId="3" borderId="1" xfId="0" applyFont="1" applyFill="1" applyBorder="1" applyAlignment="1">
      <alignment horizontal="center" vertical="center"/>
    </xf>
    <xf numFmtId="1" fontId="10" fillId="3" borderId="0" xfId="0" applyNumberFormat="1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/>
    <xf numFmtId="1" fontId="9" fillId="2" borderId="2" xfId="0" applyNumberFormat="1" applyFont="1" applyFill="1" applyBorder="1"/>
    <xf numFmtId="1" fontId="7" fillId="2" borderId="6" xfId="0" applyNumberFormat="1" applyFont="1" applyFill="1" applyBorder="1" applyAlignment="1">
      <alignment wrapText="1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/>
    <xf numFmtId="0" fontId="9" fillId="2" borderId="0" xfId="0" applyFont="1" applyFill="1"/>
    <xf numFmtId="0" fontId="7" fillId="3" borderId="18" xfId="0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vertical="center" wrapText="1"/>
    </xf>
    <xf numFmtId="1" fontId="9" fillId="2" borderId="14" xfId="0" applyNumberFormat="1" applyFont="1" applyFill="1" applyBorder="1"/>
    <xf numFmtId="0" fontId="7" fillId="2" borderId="1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9" fillId="3" borderId="1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/>
    <xf numFmtId="1" fontId="7" fillId="2" borderId="10" xfId="0" applyNumberFormat="1" applyFont="1" applyFill="1" applyBorder="1" applyAlignment="1">
      <alignment wrapText="1"/>
    </xf>
    <xf numFmtId="0" fontId="7" fillId="2" borderId="13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wrapText="1"/>
    </xf>
    <xf numFmtId="0" fontId="7" fillId="3" borderId="13" xfId="0" applyFont="1" applyFill="1" applyBorder="1"/>
    <xf numFmtId="0" fontId="9" fillId="3" borderId="1" xfId="0" applyFont="1" applyFill="1" applyBorder="1"/>
    <xf numFmtId="0" fontId="7" fillId="2" borderId="13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7" fillId="3" borderId="0" xfId="0" applyFont="1" applyFill="1"/>
    <xf numFmtId="49" fontId="9" fillId="3" borderId="0" xfId="0" applyNumberFormat="1" applyFont="1" applyFill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" fontId="9" fillId="3" borderId="0" xfId="0" applyNumberFormat="1" applyFont="1" applyFill="1"/>
    <xf numFmtId="0" fontId="9" fillId="3" borderId="1" xfId="0" applyFont="1" applyFill="1" applyBorder="1" applyAlignment="1">
      <alignment vertical="center"/>
    </xf>
    <xf numFmtId="0" fontId="9" fillId="3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5" fillId="2" borderId="0" xfId="0" applyNumberFormat="1" applyFont="1" applyFill="1" applyAlignment="1">
      <alignment wrapText="1"/>
    </xf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5" fillId="2" borderId="0" xfId="0" applyFont="1" applyFill="1" applyBorder="1" applyAlignment="1">
      <alignment horizontal="center"/>
    </xf>
    <xf numFmtId="0" fontId="6" fillId="3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3" borderId="0" xfId="0" applyFont="1" applyFill="1" applyBorder="1"/>
    <xf numFmtId="0" fontId="7" fillId="2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/>
    <xf numFmtId="0" fontId="11" fillId="3" borderId="1" xfId="0" applyFont="1" applyFill="1" applyBorder="1" applyAlignment="1"/>
    <xf numFmtId="0" fontId="11" fillId="3" borderId="0" xfId="0" applyFont="1" applyFill="1"/>
    <xf numFmtId="0" fontId="7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/>
    <xf numFmtId="1" fontId="5" fillId="2" borderId="1" xfId="0" applyNumberFormat="1" applyFont="1" applyFill="1" applyBorder="1" applyAlignment="1">
      <alignment wrapText="1"/>
    </xf>
    <xf numFmtId="1" fontId="12" fillId="3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FFCC"/>
      <color rgb="FF0000CC"/>
      <color rgb="FF00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workbookViewId="0">
      <pane xSplit="2" ySplit="4" topLeftCell="C26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12.6328125" defaultRowHeight="14.5" x14ac:dyDescent="0.35"/>
  <cols>
    <col min="1" max="1" width="5.90625" style="19" customWidth="1"/>
    <col min="2" max="2" width="9.26953125" style="19" customWidth="1"/>
    <col min="3" max="15" width="8.6328125" style="19" customWidth="1"/>
    <col min="16" max="16" width="5.7265625" style="19" bestFit="1" customWidth="1"/>
    <col min="17" max="18" width="6.7265625" style="19" customWidth="1"/>
    <col min="19" max="19" width="10.6328125" style="19" customWidth="1"/>
    <col min="20" max="20" width="1.90625" style="19" bestFit="1" customWidth="1"/>
    <col min="21" max="16384" width="12.6328125" style="19"/>
  </cols>
  <sheetData>
    <row r="1" spans="1:19" x14ac:dyDescent="0.35">
      <c r="A1" s="28" t="s">
        <v>0</v>
      </c>
      <c r="B1" s="29"/>
      <c r="C1" s="29"/>
      <c r="D1" s="29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35">
      <c r="A2" s="30" t="s">
        <v>126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6"/>
      <c r="Q2" s="6"/>
      <c r="R2" s="6"/>
      <c r="S2" s="6"/>
    </row>
    <row r="3" spans="1:19" x14ac:dyDescent="0.35">
      <c r="A3" s="6"/>
      <c r="B3" s="1"/>
      <c r="C3" s="7"/>
      <c r="D3" s="7"/>
      <c r="E3" s="7"/>
      <c r="F3" s="7"/>
      <c r="G3" s="7"/>
      <c r="H3" s="8" t="s">
        <v>151</v>
      </c>
      <c r="I3" s="7"/>
      <c r="J3" s="7"/>
      <c r="K3" s="7"/>
      <c r="L3" s="7"/>
      <c r="M3" s="7"/>
      <c r="N3" s="7"/>
      <c r="O3" s="7"/>
      <c r="P3" s="7"/>
      <c r="Q3" s="6"/>
      <c r="R3" s="6"/>
      <c r="S3" s="6"/>
    </row>
    <row r="4" spans="1:19" s="12" customFormat="1" x14ac:dyDescent="0.35">
      <c r="A4" s="10" t="s">
        <v>1</v>
      </c>
      <c r="B4" s="10"/>
      <c r="C4" s="10" t="s">
        <v>2</v>
      </c>
      <c r="D4" s="10" t="s">
        <v>3</v>
      </c>
      <c r="E4" s="10" t="s">
        <v>125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  <c r="P4" s="10" t="s">
        <v>14</v>
      </c>
      <c r="Q4" s="10" t="s">
        <v>99</v>
      </c>
      <c r="R4" s="11" t="s">
        <v>15</v>
      </c>
      <c r="S4" s="11"/>
    </row>
    <row r="5" spans="1:19" ht="15.5" x14ac:dyDescent="0.35">
      <c r="A5" s="23" t="s">
        <v>16</v>
      </c>
      <c r="B5" s="22" t="s">
        <v>17</v>
      </c>
      <c r="C5" s="20" t="s">
        <v>34</v>
      </c>
      <c r="D5" s="20" t="s">
        <v>34</v>
      </c>
      <c r="E5" s="20" t="s">
        <v>34</v>
      </c>
      <c r="F5" s="20" t="s">
        <v>34</v>
      </c>
      <c r="G5" s="20" t="s">
        <v>34</v>
      </c>
      <c r="H5" s="20" t="s">
        <v>34</v>
      </c>
      <c r="I5" s="20" t="s">
        <v>34</v>
      </c>
      <c r="J5" s="20" t="s">
        <v>34</v>
      </c>
      <c r="K5" s="20" t="s">
        <v>34</v>
      </c>
      <c r="L5" s="20" t="s">
        <v>18</v>
      </c>
      <c r="M5" s="20" t="s">
        <v>18</v>
      </c>
      <c r="N5" s="20" t="s">
        <v>18</v>
      </c>
      <c r="O5" s="20" t="s">
        <v>18</v>
      </c>
      <c r="P5" s="20" t="s">
        <v>18</v>
      </c>
      <c r="Q5" s="20" t="s">
        <v>18</v>
      </c>
      <c r="R5" s="13">
        <f>COUNTIF(C5:Q5, "kh")</f>
        <v>0</v>
      </c>
      <c r="S5" s="6"/>
    </row>
    <row r="6" spans="1:19" ht="15.5" x14ac:dyDescent="0.35">
      <c r="A6" s="23"/>
      <c r="B6" s="22" t="s">
        <v>19</v>
      </c>
      <c r="C6" s="3" t="s">
        <v>98</v>
      </c>
      <c r="D6" s="22" t="s">
        <v>21</v>
      </c>
      <c r="E6" s="22" t="s">
        <v>21</v>
      </c>
      <c r="F6" s="22" t="s">
        <v>20</v>
      </c>
      <c r="G6" s="22" t="s">
        <v>21</v>
      </c>
      <c r="H6" s="22" t="s">
        <v>20</v>
      </c>
      <c r="I6" s="22" t="s">
        <v>20</v>
      </c>
      <c r="J6" s="22" t="s">
        <v>20</v>
      </c>
      <c r="K6" s="22" t="s">
        <v>20</v>
      </c>
      <c r="L6" s="3" t="s">
        <v>91</v>
      </c>
      <c r="M6" s="3" t="s">
        <v>101</v>
      </c>
      <c r="N6" s="22" t="s">
        <v>21</v>
      </c>
      <c r="O6" s="22" t="s">
        <v>20</v>
      </c>
      <c r="P6" s="22" t="s">
        <v>21</v>
      </c>
      <c r="Q6" s="22" t="s">
        <v>21</v>
      </c>
      <c r="R6" s="13">
        <f t="shared" ref="R6:R45" si="0">COUNTIF(C6:Q6, "kh")</f>
        <v>0</v>
      </c>
      <c r="S6" s="6"/>
    </row>
    <row r="7" spans="1:19" ht="15.5" x14ac:dyDescent="0.35">
      <c r="A7" s="23"/>
      <c r="B7" s="22" t="s">
        <v>23</v>
      </c>
      <c r="C7" s="22" t="s">
        <v>20</v>
      </c>
      <c r="D7" s="22" t="s">
        <v>20</v>
      </c>
      <c r="E7" s="22" t="s">
        <v>20</v>
      </c>
      <c r="F7" s="22" t="s">
        <v>20</v>
      </c>
      <c r="G7" s="22" t="s">
        <v>148</v>
      </c>
      <c r="H7" s="22" t="s">
        <v>20</v>
      </c>
      <c r="I7" s="22" t="s">
        <v>20</v>
      </c>
      <c r="J7" s="22" t="s">
        <v>20</v>
      </c>
      <c r="K7" s="22" t="s">
        <v>20</v>
      </c>
      <c r="L7" s="3" t="s">
        <v>101</v>
      </c>
      <c r="M7" s="3" t="s">
        <v>91</v>
      </c>
      <c r="N7" s="22" t="s">
        <v>20</v>
      </c>
      <c r="O7" s="3" t="s">
        <v>101</v>
      </c>
      <c r="P7" s="22" t="s">
        <v>22</v>
      </c>
      <c r="Q7" s="22" t="s">
        <v>20</v>
      </c>
      <c r="R7" s="13">
        <f t="shared" si="0"/>
        <v>0</v>
      </c>
      <c r="S7" s="6"/>
    </row>
    <row r="8" spans="1:19" ht="15.5" x14ac:dyDescent="0.35">
      <c r="A8" s="23"/>
      <c r="B8" s="22" t="s">
        <v>24</v>
      </c>
      <c r="C8" s="22" t="s">
        <v>20</v>
      </c>
      <c r="D8" s="22" t="s">
        <v>20</v>
      </c>
      <c r="E8" s="22" t="s">
        <v>20</v>
      </c>
      <c r="F8" s="3" t="s">
        <v>98</v>
      </c>
      <c r="G8" s="22" t="s">
        <v>127</v>
      </c>
      <c r="H8" s="22" t="s">
        <v>21</v>
      </c>
      <c r="I8" s="22" t="s">
        <v>21</v>
      </c>
      <c r="J8" s="22" t="s">
        <v>21</v>
      </c>
      <c r="K8" s="22" t="s">
        <v>21</v>
      </c>
      <c r="L8" s="22" t="s">
        <v>21</v>
      </c>
      <c r="M8" s="22" t="s">
        <v>21</v>
      </c>
      <c r="N8" s="3" t="s">
        <v>91</v>
      </c>
      <c r="O8" s="22" t="s">
        <v>21</v>
      </c>
      <c r="P8" s="22" t="s">
        <v>20</v>
      </c>
      <c r="Q8" s="22" t="s">
        <v>22</v>
      </c>
      <c r="R8" s="13">
        <f t="shared" si="0"/>
        <v>0</v>
      </c>
      <c r="S8" s="6"/>
    </row>
    <row r="9" spans="1:19" ht="15.5" x14ac:dyDescent="0.35">
      <c r="A9" s="23" t="s">
        <v>27</v>
      </c>
      <c r="B9" s="22" t="s">
        <v>17</v>
      </c>
      <c r="C9" s="3" t="s">
        <v>98</v>
      </c>
      <c r="D9" s="22" t="s">
        <v>21</v>
      </c>
      <c r="E9" s="22" t="s">
        <v>21</v>
      </c>
      <c r="F9" s="22" t="s">
        <v>22</v>
      </c>
      <c r="G9" s="22" t="s">
        <v>20</v>
      </c>
      <c r="H9" s="22" t="s">
        <v>20</v>
      </c>
      <c r="I9" s="3" t="s">
        <v>31</v>
      </c>
      <c r="J9" s="22" t="s">
        <v>20</v>
      </c>
      <c r="K9" s="3" t="s">
        <v>34</v>
      </c>
      <c r="L9" s="3" t="s">
        <v>91</v>
      </c>
      <c r="M9" s="22" t="s">
        <v>21</v>
      </c>
      <c r="N9" s="22" t="s">
        <v>20</v>
      </c>
      <c r="O9" s="22" t="s">
        <v>21</v>
      </c>
      <c r="P9" s="22" t="s">
        <v>21</v>
      </c>
      <c r="Q9" s="22" t="s">
        <v>21</v>
      </c>
      <c r="R9" s="13">
        <f t="shared" si="0"/>
        <v>0</v>
      </c>
      <c r="S9" s="6"/>
    </row>
    <row r="10" spans="1:19" ht="15.5" x14ac:dyDescent="0.35">
      <c r="A10" s="24"/>
      <c r="B10" s="22" t="s">
        <v>19</v>
      </c>
      <c r="C10" s="3" t="s">
        <v>31</v>
      </c>
      <c r="D10" s="3" t="s">
        <v>98</v>
      </c>
      <c r="E10" s="22" t="s">
        <v>20</v>
      </c>
      <c r="F10" s="22" t="s">
        <v>127</v>
      </c>
      <c r="G10" s="22" t="s">
        <v>21</v>
      </c>
      <c r="H10" s="22" t="s">
        <v>20</v>
      </c>
      <c r="I10" s="22" t="s">
        <v>20</v>
      </c>
      <c r="J10" s="22" t="s">
        <v>28</v>
      </c>
      <c r="K10" s="22" t="s">
        <v>21</v>
      </c>
      <c r="L10" s="22" t="s">
        <v>21</v>
      </c>
      <c r="M10" s="3" t="s">
        <v>91</v>
      </c>
      <c r="N10" s="22" t="s">
        <v>20</v>
      </c>
      <c r="O10" s="22" t="s">
        <v>20</v>
      </c>
      <c r="P10" s="22" t="s">
        <v>20</v>
      </c>
      <c r="Q10" s="22" t="s">
        <v>20</v>
      </c>
      <c r="R10" s="13">
        <f t="shared" si="0"/>
        <v>0</v>
      </c>
      <c r="S10" s="6" t="s">
        <v>15</v>
      </c>
    </row>
    <row r="11" spans="1:19" ht="15.5" x14ac:dyDescent="0.35">
      <c r="A11" s="24"/>
      <c r="B11" s="22" t="s">
        <v>23</v>
      </c>
      <c r="C11" s="22" t="s">
        <v>20</v>
      </c>
      <c r="D11" s="3" t="s">
        <v>31</v>
      </c>
      <c r="E11" s="22" t="s">
        <v>100</v>
      </c>
      <c r="F11" s="3" t="s">
        <v>98</v>
      </c>
      <c r="G11" s="22" t="s">
        <v>34</v>
      </c>
      <c r="H11" s="22" t="s">
        <v>22</v>
      </c>
      <c r="I11" s="4" t="s">
        <v>32</v>
      </c>
      <c r="J11" s="3" t="s">
        <v>34</v>
      </c>
      <c r="K11" s="22" t="s">
        <v>20</v>
      </c>
      <c r="L11" s="3" t="s">
        <v>32</v>
      </c>
      <c r="M11" s="22" t="s">
        <v>20</v>
      </c>
      <c r="N11" s="22" t="s">
        <v>21</v>
      </c>
      <c r="O11" s="3" t="s">
        <v>91</v>
      </c>
      <c r="P11" s="22" t="s">
        <v>20</v>
      </c>
      <c r="Q11" s="22" t="s">
        <v>20</v>
      </c>
      <c r="R11" s="13">
        <f t="shared" si="0"/>
        <v>0</v>
      </c>
      <c r="S11" s="6" t="s">
        <v>15</v>
      </c>
    </row>
    <row r="12" spans="1:19" ht="15.5" x14ac:dyDescent="0.35">
      <c r="A12" s="24"/>
      <c r="B12" s="22" t="s">
        <v>24</v>
      </c>
      <c r="C12" s="22" t="s">
        <v>20</v>
      </c>
      <c r="D12" s="22" t="s">
        <v>100</v>
      </c>
      <c r="E12" s="22" t="s">
        <v>22</v>
      </c>
      <c r="F12" s="3" t="s">
        <v>31</v>
      </c>
      <c r="G12" s="3" t="s">
        <v>98</v>
      </c>
      <c r="H12" s="22" t="s">
        <v>21</v>
      </c>
      <c r="I12" s="22" t="s">
        <v>21</v>
      </c>
      <c r="J12" s="22" t="s">
        <v>21</v>
      </c>
      <c r="K12" s="22" t="s">
        <v>20</v>
      </c>
      <c r="L12" s="22" t="s">
        <v>30</v>
      </c>
      <c r="M12" s="22" t="s">
        <v>20</v>
      </c>
      <c r="N12" s="3" t="s">
        <v>91</v>
      </c>
      <c r="O12" s="22" t="s">
        <v>22</v>
      </c>
      <c r="P12" s="22" t="s">
        <v>20</v>
      </c>
      <c r="Q12" s="22" t="s">
        <v>20</v>
      </c>
      <c r="R12" s="13">
        <f t="shared" si="0"/>
        <v>0</v>
      </c>
      <c r="S12" s="6"/>
    </row>
    <row r="13" spans="1:19" ht="15.5" x14ac:dyDescent="0.35">
      <c r="A13" s="25" t="s">
        <v>33</v>
      </c>
      <c r="B13" s="14" t="s">
        <v>17</v>
      </c>
      <c r="C13" s="22" t="s">
        <v>21</v>
      </c>
      <c r="D13" s="22" t="s">
        <v>22</v>
      </c>
      <c r="E13" s="22" t="s">
        <v>20</v>
      </c>
      <c r="F13" s="3" t="s">
        <v>100</v>
      </c>
      <c r="G13" s="3" t="s">
        <v>31</v>
      </c>
      <c r="H13" s="3" t="s">
        <v>98</v>
      </c>
      <c r="I13" s="22" t="s">
        <v>100</v>
      </c>
      <c r="J13" s="22" t="s">
        <v>20</v>
      </c>
      <c r="K13" s="22" t="s">
        <v>20</v>
      </c>
      <c r="L13" s="22" t="s">
        <v>22</v>
      </c>
      <c r="M13" s="22" t="s">
        <v>21</v>
      </c>
      <c r="N13" s="22" t="s">
        <v>21</v>
      </c>
      <c r="O13" s="22" t="s">
        <v>20</v>
      </c>
      <c r="P13" s="3" t="s">
        <v>91</v>
      </c>
      <c r="Q13" s="22" t="s">
        <v>21</v>
      </c>
      <c r="R13" s="13">
        <f t="shared" si="0"/>
        <v>0</v>
      </c>
      <c r="S13" s="6"/>
    </row>
    <row r="14" spans="1:19" ht="15.5" x14ac:dyDescent="0.35">
      <c r="A14" s="26"/>
      <c r="B14" s="14" t="s">
        <v>19</v>
      </c>
      <c r="C14" s="22" t="s">
        <v>20</v>
      </c>
      <c r="D14" s="22" t="s">
        <v>127</v>
      </c>
      <c r="E14" s="3" t="s">
        <v>98</v>
      </c>
      <c r="F14" s="22" t="s">
        <v>20</v>
      </c>
      <c r="G14" s="22" t="s">
        <v>21</v>
      </c>
      <c r="H14" s="22" t="s">
        <v>28</v>
      </c>
      <c r="I14" s="22" t="s">
        <v>20</v>
      </c>
      <c r="J14" s="22" t="s">
        <v>20</v>
      </c>
      <c r="K14" s="22" t="s">
        <v>20</v>
      </c>
      <c r="L14" s="22" t="s">
        <v>20</v>
      </c>
      <c r="M14" s="22" t="s">
        <v>22</v>
      </c>
      <c r="N14" s="22" t="s">
        <v>20</v>
      </c>
      <c r="O14" s="22" t="s">
        <v>20</v>
      </c>
      <c r="P14" s="22" t="s">
        <v>20</v>
      </c>
      <c r="Q14" s="3" t="s">
        <v>91</v>
      </c>
      <c r="R14" s="13">
        <f t="shared" si="0"/>
        <v>0</v>
      </c>
      <c r="S14" s="6" t="s">
        <v>15</v>
      </c>
    </row>
    <row r="15" spans="1:19" ht="15.5" x14ac:dyDescent="0.35">
      <c r="A15" s="26"/>
      <c r="B15" s="14" t="s">
        <v>23</v>
      </c>
      <c r="C15" s="22" t="s">
        <v>22</v>
      </c>
      <c r="D15" s="22" t="s">
        <v>20</v>
      </c>
      <c r="E15" s="3" t="s">
        <v>31</v>
      </c>
      <c r="F15" s="22" t="s">
        <v>20</v>
      </c>
      <c r="G15" s="3" t="s">
        <v>32</v>
      </c>
      <c r="H15" s="22" t="s">
        <v>21</v>
      </c>
      <c r="I15" s="22" t="s">
        <v>20</v>
      </c>
      <c r="J15" s="22" t="s">
        <v>21</v>
      </c>
      <c r="K15" s="22" t="s">
        <v>21</v>
      </c>
      <c r="L15" s="22" t="s">
        <v>21</v>
      </c>
      <c r="M15" s="22" t="s">
        <v>20</v>
      </c>
      <c r="N15" s="22" t="s">
        <v>20</v>
      </c>
      <c r="O15" s="3" t="s">
        <v>91</v>
      </c>
      <c r="P15" s="22" t="s">
        <v>21</v>
      </c>
      <c r="Q15" s="22" t="s">
        <v>20</v>
      </c>
      <c r="R15" s="13">
        <f t="shared" si="0"/>
        <v>0</v>
      </c>
      <c r="S15" s="6" t="s">
        <v>15</v>
      </c>
    </row>
    <row r="16" spans="1:19" ht="15.5" x14ac:dyDescent="0.35">
      <c r="A16" s="26"/>
      <c r="B16" s="14" t="s">
        <v>24</v>
      </c>
      <c r="C16" s="3" t="s">
        <v>34</v>
      </c>
      <c r="D16" s="22" t="s">
        <v>20</v>
      </c>
      <c r="E16" s="22" t="s">
        <v>20</v>
      </c>
      <c r="F16" s="22" t="s">
        <v>21</v>
      </c>
      <c r="G16" s="22" t="s">
        <v>20</v>
      </c>
      <c r="H16" s="22" t="s">
        <v>100</v>
      </c>
      <c r="I16" s="3" t="s">
        <v>98</v>
      </c>
      <c r="J16" s="3" t="s">
        <v>31</v>
      </c>
      <c r="K16" s="22" t="s">
        <v>28</v>
      </c>
      <c r="L16" s="22" t="s">
        <v>20</v>
      </c>
      <c r="M16" s="22" t="s">
        <v>103</v>
      </c>
      <c r="N16" s="22" t="s">
        <v>22</v>
      </c>
      <c r="O16" s="22" t="s">
        <v>21</v>
      </c>
      <c r="P16" s="3" t="s">
        <v>91</v>
      </c>
      <c r="Q16" s="22" t="s">
        <v>20</v>
      </c>
      <c r="R16" s="13">
        <f t="shared" si="0"/>
        <v>0</v>
      </c>
      <c r="S16" s="6" t="s">
        <v>15</v>
      </c>
    </row>
    <row r="17" spans="1:20" ht="15.5" x14ac:dyDescent="0.35">
      <c r="A17" s="27" t="s">
        <v>35</v>
      </c>
      <c r="B17" s="15" t="s">
        <v>17</v>
      </c>
      <c r="C17" s="22" t="s">
        <v>21</v>
      </c>
      <c r="D17" s="22" t="s">
        <v>20</v>
      </c>
      <c r="E17" s="22" t="s">
        <v>20</v>
      </c>
      <c r="F17" s="22" t="s">
        <v>20</v>
      </c>
      <c r="G17" s="22" t="s">
        <v>22</v>
      </c>
      <c r="H17" s="22" t="s">
        <v>21</v>
      </c>
      <c r="I17" s="3" t="s">
        <v>98</v>
      </c>
      <c r="J17" s="22" t="s">
        <v>20</v>
      </c>
      <c r="K17" s="3" t="s">
        <v>31</v>
      </c>
      <c r="L17" s="22" t="s">
        <v>21</v>
      </c>
      <c r="M17" s="22" t="s">
        <v>102</v>
      </c>
      <c r="N17" s="22" t="s">
        <v>21</v>
      </c>
      <c r="O17" s="3" t="s">
        <v>30</v>
      </c>
      <c r="P17" s="22" t="s">
        <v>21</v>
      </c>
      <c r="Q17" s="3" t="s">
        <v>91</v>
      </c>
      <c r="R17" s="13">
        <f t="shared" si="0"/>
        <v>1</v>
      </c>
      <c r="S17" s="6"/>
    </row>
    <row r="18" spans="1:20" ht="15.5" x14ac:dyDescent="0.35">
      <c r="A18" s="26"/>
      <c r="B18" s="15" t="s">
        <v>19</v>
      </c>
      <c r="C18" s="22" t="s">
        <v>20</v>
      </c>
      <c r="D18" s="22" t="s">
        <v>20</v>
      </c>
      <c r="E18" s="22" t="s">
        <v>20</v>
      </c>
      <c r="F18" s="22" t="s">
        <v>20</v>
      </c>
      <c r="G18" s="22" t="s">
        <v>21</v>
      </c>
      <c r="H18" s="22" t="s">
        <v>22</v>
      </c>
      <c r="I18" s="22" t="s">
        <v>21</v>
      </c>
      <c r="J18" s="3" t="s">
        <v>98</v>
      </c>
      <c r="K18" s="22" t="s">
        <v>20</v>
      </c>
      <c r="L18" s="3" t="s">
        <v>31</v>
      </c>
      <c r="M18" s="22" t="s">
        <v>21</v>
      </c>
      <c r="N18" s="3" t="s">
        <v>101</v>
      </c>
      <c r="O18" s="3" t="s">
        <v>91</v>
      </c>
      <c r="P18" s="22" t="s">
        <v>20</v>
      </c>
      <c r="Q18" s="22" t="s">
        <v>21</v>
      </c>
      <c r="R18" s="13">
        <f t="shared" si="0"/>
        <v>0</v>
      </c>
      <c r="S18" s="6"/>
    </row>
    <row r="19" spans="1:20" ht="15.5" x14ac:dyDescent="0.35">
      <c r="A19" s="26"/>
      <c r="B19" s="15" t="s">
        <v>23</v>
      </c>
      <c r="C19" s="22" t="s">
        <v>20</v>
      </c>
      <c r="D19" s="22" t="s">
        <v>100</v>
      </c>
      <c r="E19" s="22" t="s">
        <v>100</v>
      </c>
      <c r="F19" s="22" t="s">
        <v>21</v>
      </c>
      <c r="G19" s="22" t="s">
        <v>20</v>
      </c>
      <c r="H19" s="22" t="s">
        <v>20</v>
      </c>
      <c r="I19" s="22" t="s">
        <v>148</v>
      </c>
      <c r="J19" s="22" t="s">
        <v>21</v>
      </c>
      <c r="K19" s="3" t="s">
        <v>98</v>
      </c>
      <c r="L19" s="22" t="s">
        <v>20</v>
      </c>
      <c r="M19" s="3" t="s">
        <v>31</v>
      </c>
      <c r="N19" s="22" t="s">
        <v>20</v>
      </c>
      <c r="O19" s="22" t="s">
        <v>21</v>
      </c>
      <c r="P19" s="22" t="s">
        <v>28</v>
      </c>
      <c r="Q19" s="3" t="s">
        <v>91</v>
      </c>
      <c r="R19" s="13">
        <f t="shared" si="0"/>
        <v>0</v>
      </c>
      <c r="S19" s="6"/>
      <c r="T19" s="6" t="s">
        <v>15</v>
      </c>
    </row>
    <row r="20" spans="1:20" ht="15.5" x14ac:dyDescent="0.35">
      <c r="A20" s="26"/>
      <c r="B20" s="15" t="s">
        <v>24</v>
      </c>
      <c r="C20" s="22" t="s">
        <v>127</v>
      </c>
      <c r="D20" s="22" t="s">
        <v>21</v>
      </c>
      <c r="E20" s="22" t="s">
        <v>21</v>
      </c>
      <c r="F20" s="22" t="s">
        <v>20</v>
      </c>
      <c r="G20" s="22" t="s">
        <v>20</v>
      </c>
      <c r="H20" s="22" t="s">
        <v>20</v>
      </c>
      <c r="I20" s="22" t="s">
        <v>20</v>
      </c>
      <c r="J20" s="22" t="s">
        <v>148</v>
      </c>
      <c r="K20" s="22" t="s">
        <v>21</v>
      </c>
      <c r="L20" s="22" t="s">
        <v>20</v>
      </c>
      <c r="M20" s="22" t="s">
        <v>22</v>
      </c>
      <c r="N20" s="3" t="s">
        <v>31</v>
      </c>
      <c r="O20" s="22" t="s">
        <v>28</v>
      </c>
      <c r="P20" s="22" t="s">
        <v>32</v>
      </c>
      <c r="Q20" s="3" t="s">
        <v>30</v>
      </c>
      <c r="R20" s="13">
        <f t="shared" si="0"/>
        <v>0</v>
      </c>
      <c r="S20" s="6"/>
    </row>
    <row r="21" spans="1:20" ht="15.5" x14ac:dyDescent="0.35">
      <c r="A21" s="23" t="s">
        <v>36</v>
      </c>
      <c r="B21" s="22" t="s">
        <v>17</v>
      </c>
      <c r="C21" s="22" t="s">
        <v>21</v>
      </c>
      <c r="D21" s="22" t="s">
        <v>20</v>
      </c>
      <c r="E21" s="22" t="s">
        <v>20</v>
      </c>
      <c r="F21" s="22" t="s">
        <v>20</v>
      </c>
      <c r="G21" s="22" t="s">
        <v>20</v>
      </c>
      <c r="H21" s="22" t="s">
        <v>20</v>
      </c>
      <c r="I21" s="3" t="s">
        <v>98</v>
      </c>
      <c r="J21" s="3" t="s">
        <v>100</v>
      </c>
      <c r="K21" s="22" t="s">
        <v>21</v>
      </c>
      <c r="L21" s="22" t="s">
        <v>20</v>
      </c>
      <c r="M21" s="22" t="s">
        <v>20</v>
      </c>
      <c r="N21" s="22" t="s">
        <v>20</v>
      </c>
      <c r="O21" s="3" t="s">
        <v>31</v>
      </c>
      <c r="P21" s="22" t="s">
        <v>21</v>
      </c>
      <c r="Q21" s="22" t="s">
        <v>28</v>
      </c>
      <c r="R21" s="13">
        <f t="shared" si="0"/>
        <v>0</v>
      </c>
      <c r="S21" s="6"/>
    </row>
    <row r="22" spans="1:20" ht="15.5" x14ac:dyDescent="0.35">
      <c r="A22" s="24"/>
      <c r="B22" s="22" t="s">
        <v>19</v>
      </c>
      <c r="C22" s="22" t="s">
        <v>20</v>
      </c>
      <c r="D22" s="22" t="s">
        <v>20</v>
      </c>
      <c r="E22" s="22" t="s">
        <v>20</v>
      </c>
      <c r="F22" s="22" t="s">
        <v>148</v>
      </c>
      <c r="G22" s="22" t="s">
        <v>20</v>
      </c>
      <c r="H22" s="22" t="s">
        <v>20</v>
      </c>
      <c r="I22" s="22" t="s">
        <v>21</v>
      </c>
      <c r="J22" s="22" t="s">
        <v>21</v>
      </c>
      <c r="K22" s="3" t="s">
        <v>98</v>
      </c>
      <c r="L22" s="22" t="s">
        <v>20</v>
      </c>
      <c r="M22" s="22" t="s">
        <v>28</v>
      </c>
      <c r="N22" s="22" t="s">
        <v>21</v>
      </c>
      <c r="O22" s="22" t="s">
        <v>21</v>
      </c>
      <c r="P22" s="3" t="s">
        <v>31</v>
      </c>
      <c r="Q22" s="22" t="s">
        <v>20</v>
      </c>
      <c r="R22" s="13">
        <f t="shared" si="0"/>
        <v>0</v>
      </c>
      <c r="S22" s="6" t="s">
        <v>15</v>
      </c>
    </row>
    <row r="23" spans="1:20" ht="15.5" x14ac:dyDescent="0.35">
      <c r="A23" s="24"/>
      <c r="B23" s="22" t="s">
        <v>23</v>
      </c>
      <c r="C23" s="22" t="s">
        <v>20</v>
      </c>
      <c r="D23" s="3" t="s">
        <v>34</v>
      </c>
      <c r="E23" s="22" t="s">
        <v>28</v>
      </c>
      <c r="F23" s="22" t="s">
        <v>21</v>
      </c>
      <c r="G23" s="22" t="s">
        <v>21</v>
      </c>
      <c r="H23" s="22" t="s">
        <v>21</v>
      </c>
      <c r="I23" s="22" t="s">
        <v>20</v>
      </c>
      <c r="J23" s="3" t="s">
        <v>98</v>
      </c>
      <c r="K23" s="3" t="s">
        <v>100</v>
      </c>
      <c r="L23" s="22" t="s">
        <v>21</v>
      </c>
      <c r="M23" s="22" t="s">
        <v>21</v>
      </c>
      <c r="N23" s="22" t="s">
        <v>20</v>
      </c>
      <c r="O23" s="22" t="s">
        <v>22</v>
      </c>
      <c r="P23" s="22" t="s">
        <v>20</v>
      </c>
      <c r="Q23" s="3" t="s">
        <v>31</v>
      </c>
      <c r="R23" s="13">
        <f t="shared" si="0"/>
        <v>0</v>
      </c>
      <c r="S23" s="6" t="s">
        <v>15</v>
      </c>
    </row>
    <row r="24" spans="1:20" ht="15.5" x14ac:dyDescent="0.35">
      <c r="A24" s="24"/>
      <c r="B24" s="22" t="s">
        <v>24</v>
      </c>
      <c r="C24" s="22" t="s">
        <v>34</v>
      </c>
      <c r="D24" s="22" t="s">
        <v>34</v>
      </c>
      <c r="E24" s="22" t="s">
        <v>34</v>
      </c>
      <c r="F24" s="22" t="s">
        <v>34</v>
      </c>
      <c r="G24" s="22" t="s">
        <v>34</v>
      </c>
      <c r="H24" s="22" t="s">
        <v>34</v>
      </c>
      <c r="I24" s="22" t="s">
        <v>34</v>
      </c>
      <c r="J24" s="22" t="s">
        <v>34</v>
      </c>
      <c r="K24" s="22" t="s">
        <v>34</v>
      </c>
      <c r="L24" s="22" t="s">
        <v>104</v>
      </c>
      <c r="M24" s="4" t="s">
        <v>102</v>
      </c>
      <c r="N24" s="22" t="s">
        <v>22</v>
      </c>
      <c r="O24" s="22" t="s">
        <v>20</v>
      </c>
      <c r="P24" s="3" t="s">
        <v>91</v>
      </c>
      <c r="Q24" s="22" t="s">
        <v>21</v>
      </c>
      <c r="R24" s="13">
        <f t="shared" si="0"/>
        <v>1</v>
      </c>
      <c r="S24" s="6"/>
    </row>
    <row r="25" spans="1:20" ht="15.5" x14ac:dyDescent="0.35">
      <c r="A25" s="24"/>
      <c r="B25" s="22" t="s">
        <v>25</v>
      </c>
      <c r="C25" s="22"/>
      <c r="D25" s="22"/>
      <c r="E25" s="22"/>
      <c r="F25" s="22"/>
      <c r="G25" s="22"/>
      <c r="H25" s="22"/>
      <c r="I25" s="22"/>
      <c r="J25" s="22"/>
      <c r="K25" s="22"/>
      <c r="L25" s="22" t="s">
        <v>37</v>
      </c>
      <c r="M25" s="22" t="s">
        <v>37</v>
      </c>
      <c r="N25" s="22" t="s">
        <v>37</v>
      </c>
      <c r="O25" s="22" t="s">
        <v>37</v>
      </c>
      <c r="P25" s="22" t="s">
        <v>37</v>
      </c>
      <c r="Q25" s="22" t="s">
        <v>37</v>
      </c>
      <c r="R25" s="13">
        <f t="shared" si="0"/>
        <v>0</v>
      </c>
      <c r="S25" s="6" t="s">
        <v>15</v>
      </c>
    </row>
    <row r="26" spans="1:20" ht="15.5" x14ac:dyDescent="0.35">
      <c r="A26" s="6"/>
      <c r="B26" s="6"/>
      <c r="C26" s="6"/>
      <c r="D26" s="6"/>
      <c r="E26" s="6"/>
      <c r="F26" s="6"/>
      <c r="I26" s="6"/>
      <c r="K26" s="6"/>
      <c r="L26" s="6"/>
      <c r="M26" s="6"/>
      <c r="N26" s="6"/>
      <c r="O26" s="6"/>
      <c r="P26" s="6"/>
      <c r="Q26" s="6"/>
      <c r="R26" s="13">
        <f t="shared" si="0"/>
        <v>0</v>
      </c>
      <c r="S26" s="6" t="s">
        <v>15</v>
      </c>
    </row>
    <row r="27" spans="1:20" ht="15.5" x14ac:dyDescent="0.35">
      <c r="A27" s="6"/>
      <c r="B27" s="6"/>
      <c r="C27" s="6"/>
      <c r="D27" s="6"/>
      <c r="E27" s="6"/>
      <c r="F27" s="6"/>
      <c r="I27" s="6"/>
      <c r="K27" s="6">
        <v>15</v>
      </c>
      <c r="L27" s="6">
        <f>20*15</f>
        <v>300</v>
      </c>
      <c r="M27" s="6">
        <f>9*15</f>
        <v>135</v>
      </c>
      <c r="N27" s="6">
        <f>SUM(K27:M27)</f>
        <v>450</v>
      </c>
      <c r="O27" s="6"/>
      <c r="P27" s="6"/>
      <c r="Q27" s="6" t="s">
        <v>15</v>
      </c>
      <c r="R27" s="13">
        <f t="shared" si="0"/>
        <v>0</v>
      </c>
      <c r="S27" s="6" t="s">
        <v>15</v>
      </c>
    </row>
    <row r="28" spans="1:20" ht="15.5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3">
        <f t="shared" si="0"/>
        <v>0</v>
      </c>
      <c r="S28" s="6" t="s">
        <v>15</v>
      </c>
    </row>
    <row r="29" spans="1:20" ht="15.5" x14ac:dyDescent="0.35">
      <c r="A29" s="16" t="s">
        <v>38</v>
      </c>
      <c r="B29" s="16"/>
      <c r="C29" s="10" t="s">
        <v>2</v>
      </c>
      <c r="D29" s="10" t="s">
        <v>3</v>
      </c>
      <c r="E29" s="10" t="s">
        <v>125</v>
      </c>
      <c r="F29" s="10" t="s">
        <v>4</v>
      </c>
      <c r="G29" s="10" t="s">
        <v>5</v>
      </c>
      <c r="H29" s="10" t="s">
        <v>6</v>
      </c>
      <c r="I29" s="10" t="s">
        <v>7</v>
      </c>
      <c r="J29" s="10" t="s">
        <v>8</v>
      </c>
      <c r="K29" s="10" t="s">
        <v>9</v>
      </c>
      <c r="L29" s="10" t="s">
        <v>10</v>
      </c>
      <c r="M29" s="10" t="s">
        <v>11</v>
      </c>
      <c r="N29" s="10" t="s">
        <v>12</v>
      </c>
      <c r="O29" s="10" t="s">
        <v>13</v>
      </c>
      <c r="P29" s="10" t="s">
        <v>14</v>
      </c>
      <c r="Q29" s="10" t="s">
        <v>99</v>
      </c>
      <c r="R29" s="13">
        <f t="shared" si="0"/>
        <v>0</v>
      </c>
      <c r="S29" s="6" t="s">
        <v>122</v>
      </c>
    </row>
    <row r="30" spans="1:20" ht="15.5" x14ac:dyDescent="0.35">
      <c r="A30" s="23" t="s">
        <v>16</v>
      </c>
      <c r="B30" s="22" t="s">
        <v>17</v>
      </c>
      <c r="C30" s="22" t="s">
        <v>28</v>
      </c>
      <c r="D30" s="22" t="s">
        <v>148</v>
      </c>
      <c r="E30" s="3" t="s">
        <v>32</v>
      </c>
      <c r="F30" s="22" t="s">
        <v>20</v>
      </c>
      <c r="G30" s="22" t="s">
        <v>20</v>
      </c>
      <c r="H30" s="22" t="s">
        <v>20</v>
      </c>
      <c r="I30" s="22" t="s">
        <v>22</v>
      </c>
      <c r="J30" s="3" t="s">
        <v>98</v>
      </c>
      <c r="K30" s="3" t="s">
        <v>121</v>
      </c>
      <c r="L30" s="3" t="s">
        <v>91</v>
      </c>
      <c r="M30" s="22" t="s">
        <v>32</v>
      </c>
      <c r="N30" s="22" t="s">
        <v>103</v>
      </c>
      <c r="O30" s="22" t="s">
        <v>20</v>
      </c>
      <c r="P30" s="3" t="s">
        <v>102</v>
      </c>
      <c r="Q30" s="22" t="s">
        <v>20</v>
      </c>
      <c r="R30" s="13">
        <f t="shared" si="0"/>
        <v>1</v>
      </c>
      <c r="S30" s="6" t="s">
        <v>15</v>
      </c>
    </row>
    <row r="31" spans="1:20" ht="15.5" x14ac:dyDescent="0.35">
      <c r="A31" s="24"/>
      <c r="B31" s="22" t="s">
        <v>19</v>
      </c>
      <c r="C31" s="22" t="s">
        <v>20</v>
      </c>
      <c r="D31" s="22" t="s">
        <v>28</v>
      </c>
      <c r="E31" s="3" t="s">
        <v>34</v>
      </c>
      <c r="F31" s="22" t="s">
        <v>20</v>
      </c>
      <c r="G31" s="22" t="s">
        <v>20</v>
      </c>
      <c r="H31" s="22" t="s">
        <v>20</v>
      </c>
      <c r="I31" s="3" t="s">
        <v>121</v>
      </c>
      <c r="J31" s="22" t="s">
        <v>22</v>
      </c>
      <c r="K31" s="3" t="s">
        <v>98</v>
      </c>
      <c r="L31" s="22" t="s">
        <v>20</v>
      </c>
      <c r="M31" s="3" t="s">
        <v>91</v>
      </c>
      <c r="N31" s="3" t="s">
        <v>102</v>
      </c>
      <c r="O31" s="22" t="s">
        <v>20</v>
      </c>
      <c r="P31" s="3" t="s">
        <v>30</v>
      </c>
      <c r="Q31" s="3" t="s">
        <v>102</v>
      </c>
      <c r="R31" s="13">
        <f t="shared" si="0"/>
        <v>2</v>
      </c>
      <c r="S31" s="6"/>
    </row>
    <row r="32" spans="1:20" ht="15.5" x14ac:dyDescent="0.35">
      <c r="A32" s="24"/>
      <c r="B32" s="22" t="s">
        <v>23</v>
      </c>
      <c r="C32" s="22" t="s">
        <v>20</v>
      </c>
      <c r="D32" s="3" t="s">
        <v>98</v>
      </c>
      <c r="E32" s="22" t="s">
        <v>22</v>
      </c>
      <c r="F32" s="22" t="s">
        <v>21</v>
      </c>
      <c r="G32" s="22" t="s">
        <v>22</v>
      </c>
      <c r="H32" s="22" t="s">
        <v>127</v>
      </c>
      <c r="I32" s="3" t="s">
        <v>34</v>
      </c>
      <c r="J32" s="3" t="s">
        <v>121</v>
      </c>
      <c r="K32" s="22" t="s">
        <v>148</v>
      </c>
      <c r="L32" s="22" t="s">
        <v>20</v>
      </c>
      <c r="M32" s="22" t="s">
        <v>20</v>
      </c>
      <c r="N32" s="3" t="s">
        <v>91</v>
      </c>
      <c r="O32" s="22" t="s">
        <v>20</v>
      </c>
      <c r="P32" s="22" t="s">
        <v>101</v>
      </c>
      <c r="Q32" s="3" t="s">
        <v>32</v>
      </c>
      <c r="R32" s="13">
        <f t="shared" si="0"/>
        <v>0</v>
      </c>
      <c r="S32" s="6" t="s">
        <v>15</v>
      </c>
    </row>
    <row r="33" spans="1:20" ht="15.5" x14ac:dyDescent="0.35">
      <c r="A33" s="23" t="s">
        <v>27</v>
      </c>
      <c r="B33" s="22" t="s">
        <v>17</v>
      </c>
      <c r="C33" s="22" t="s">
        <v>20</v>
      </c>
      <c r="D33" s="22" t="s">
        <v>20</v>
      </c>
      <c r="E33" s="22" t="s">
        <v>20</v>
      </c>
      <c r="F33" s="22" t="s">
        <v>21</v>
      </c>
      <c r="G33" s="22" t="s">
        <v>28</v>
      </c>
      <c r="H33" s="3" t="s">
        <v>34</v>
      </c>
      <c r="I33" s="3" t="s">
        <v>120</v>
      </c>
      <c r="J33" s="22" t="s">
        <v>32</v>
      </c>
      <c r="K33" s="3" t="s">
        <v>98</v>
      </c>
      <c r="L33" s="22" t="s">
        <v>22</v>
      </c>
      <c r="M33" s="22" t="s">
        <v>20</v>
      </c>
      <c r="N33" s="3" t="s">
        <v>102</v>
      </c>
      <c r="O33" s="3" t="s">
        <v>91</v>
      </c>
      <c r="P33" s="3" t="s">
        <v>102</v>
      </c>
      <c r="Q33" s="22" t="s">
        <v>101</v>
      </c>
      <c r="R33" s="13">
        <f>COUNTIF(C33:Q33, "kh")</f>
        <v>2</v>
      </c>
      <c r="S33" s="19" t="s">
        <v>15</v>
      </c>
    </row>
    <row r="34" spans="1:20" ht="15.5" x14ac:dyDescent="0.35">
      <c r="A34" s="24"/>
      <c r="B34" s="22" t="s">
        <v>19</v>
      </c>
      <c r="C34" s="3" t="s">
        <v>32</v>
      </c>
      <c r="D34" s="22" t="s">
        <v>20</v>
      </c>
      <c r="E34" s="22" t="s">
        <v>20</v>
      </c>
      <c r="F34" s="3" t="s">
        <v>100</v>
      </c>
      <c r="G34" s="3" t="s">
        <v>98</v>
      </c>
      <c r="H34" s="22" t="s">
        <v>148</v>
      </c>
      <c r="I34" s="22" t="s">
        <v>28</v>
      </c>
      <c r="J34" s="3" t="s">
        <v>120</v>
      </c>
      <c r="K34" s="22" t="s">
        <v>22</v>
      </c>
      <c r="L34" s="3" t="s">
        <v>103</v>
      </c>
      <c r="M34" s="22" t="s">
        <v>20</v>
      </c>
      <c r="N34" s="2" t="s">
        <v>104</v>
      </c>
      <c r="O34" s="3" t="s">
        <v>102</v>
      </c>
      <c r="P34" s="3" t="s">
        <v>91</v>
      </c>
      <c r="Q34" s="3" t="s">
        <v>103</v>
      </c>
      <c r="R34" s="13">
        <f t="shared" si="0"/>
        <v>1</v>
      </c>
      <c r="S34" s="19" t="s">
        <v>15</v>
      </c>
    </row>
    <row r="35" spans="1:20" ht="15.5" x14ac:dyDescent="0.35">
      <c r="A35" s="24"/>
      <c r="B35" s="22" t="s">
        <v>23</v>
      </c>
      <c r="C35" s="22" t="s">
        <v>148</v>
      </c>
      <c r="D35" s="22" t="s">
        <v>22</v>
      </c>
      <c r="E35" s="22" t="s">
        <v>148</v>
      </c>
      <c r="F35" s="3" t="s">
        <v>34</v>
      </c>
      <c r="G35" s="22" t="s">
        <v>100</v>
      </c>
      <c r="H35" s="3" t="s">
        <v>32</v>
      </c>
      <c r="I35" s="22" t="s">
        <v>22</v>
      </c>
      <c r="J35" s="3" t="s">
        <v>98</v>
      </c>
      <c r="K35" s="3" t="s">
        <v>120</v>
      </c>
      <c r="L35" s="3" t="s">
        <v>102</v>
      </c>
      <c r="M35" s="22" t="s">
        <v>20</v>
      </c>
      <c r="N35" s="3" t="s">
        <v>32</v>
      </c>
      <c r="O35" s="3" t="s">
        <v>32</v>
      </c>
      <c r="P35" s="3" t="s">
        <v>20</v>
      </c>
      <c r="Q35" s="3" t="s">
        <v>91</v>
      </c>
      <c r="R35" s="13">
        <f t="shared" si="0"/>
        <v>1</v>
      </c>
      <c r="S35" s="6" t="s">
        <v>15</v>
      </c>
    </row>
    <row r="36" spans="1:20" ht="15.5" x14ac:dyDescent="0.35">
      <c r="A36" s="23" t="s">
        <v>33</v>
      </c>
      <c r="B36" s="22" t="s">
        <v>17</v>
      </c>
      <c r="C36" s="3" t="s">
        <v>100</v>
      </c>
      <c r="D36" s="22" t="s">
        <v>20</v>
      </c>
      <c r="E36" s="22" t="s">
        <v>20</v>
      </c>
      <c r="F36" s="3" t="s">
        <v>32</v>
      </c>
      <c r="G36" s="22" t="s">
        <v>20</v>
      </c>
      <c r="H36" s="22" t="s">
        <v>100</v>
      </c>
      <c r="I36" s="3" t="s">
        <v>98</v>
      </c>
      <c r="J36" s="22" t="s">
        <v>20</v>
      </c>
      <c r="K36" s="3" t="s">
        <v>100</v>
      </c>
      <c r="L36" s="3" t="s">
        <v>91</v>
      </c>
      <c r="M36" s="3" t="s">
        <v>30</v>
      </c>
      <c r="N36" s="22" t="s">
        <v>28</v>
      </c>
      <c r="O36" s="3" t="s">
        <v>103</v>
      </c>
      <c r="P36" s="3" t="s">
        <v>103</v>
      </c>
      <c r="Q36" s="22" t="s">
        <v>22</v>
      </c>
      <c r="R36" s="13">
        <f t="shared" si="0"/>
        <v>0</v>
      </c>
      <c r="S36" s="6" t="s">
        <v>15</v>
      </c>
    </row>
    <row r="37" spans="1:20" ht="15.5" x14ac:dyDescent="0.35">
      <c r="A37" s="24"/>
      <c r="B37" s="22" t="s">
        <v>19</v>
      </c>
      <c r="C37" s="22" t="s">
        <v>22</v>
      </c>
      <c r="D37" s="22" t="s">
        <v>20</v>
      </c>
      <c r="E37" s="3" t="s">
        <v>98</v>
      </c>
      <c r="F37" s="22" t="s">
        <v>22</v>
      </c>
      <c r="G37" s="22" t="s">
        <v>20</v>
      </c>
      <c r="H37" s="3" t="s">
        <v>31</v>
      </c>
      <c r="I37" s="22" t="s">
        <v>148</v>
      </c>
      <c r="J37" s="3" t="s">
        <v>100</v>
      </c>
      <c r="K37" s="22" t="s">
        <v>32</v>
      </c>
      <c r="L37" s="3" t="s">
        <v>102</v>
      </c>
      <c r="M37" s="3" t="s">
        <v>91</v>
      </c>
      <c r="N37" s="3" t="s">
        <v>30</v>
      </c>
      <c r="O37" s="2" t="s">
        <v>104</v>
      </c>
      <c r="P37" s="2" t="s">
        <v>104</v>
      </c>
      <c r="Q37" s="3" t="s">
        <v>102</v>
      </c>
      <c r="R37" s="13">
        <f t="shared" si="0"/>
        <v>2</v>
      </c>
      <c r="S37" s="6"/>
    </row>
    <row r="38" spans="1:20" ht="15.5" x14ac:dyDescent="0.35">
      <c r="A38" s="24"/>
      <c r="B38" s="22" t="s">
        <v>23</v>
      </c>
      <c r="C38" s="3" t="s">
        <v>100</v>
      </c>
      <c r="D38" s="3" t="s">
        <v>32</v>
      </c>
      <c r="E38" s="22" t="s">
        <v>127</v>
      </c>
      <c r="F38" s="22" t="s">
        <v>28</v>
      </c>
      <c r="G38" s="22" t="s">
        <v>100</v>
      </c>
      <c r="H38" s="3" t="s">
        <v>98</v>
      </c>
      <c r="I38" s="22" t="s">
        <v>21</v>
      </c>
      <c r="J38" s="22" t="s">
        <v>127</v>
      </c>
      <c r="K38" s="22" t="s">
        <v>148</v>
      </c>
      <c r="L38" s="22" t="s">
        <v>28</v>
      </c>
      <c r="M38" s="3" t="s">
        <v>104</v>
      </c>
      <c r="N38" s="3" t="s">
        <v>91</v>
      </c>
      <c r="O38" s="3" t="s">
        <v>102</v>
      </c>
      <c r="P38" s="22" t="s">
        <v>22</v>
      </c>
      <c r="Q38" s="2" t="s">
        <v>104</v>
      </c>
      <c r="R38" s="13">
        <f t="shared" si="0"/>
        <v>1</v>
      </c>
      <c r="S38" s="6" t="s">
        <v>15</v>
      </c>
    </row>
    <row r="39" spans="1:20" ht="15.5" x14ac:dyDescent="0.35">
      <c r="A39" s="23" t="s">
        <v>35</v>
      </c>
      <c r="B39" s="22" t="s">
        <v>17</v>
      </c>
      <c r="C39" s="22"/>
      <c r="D39" s="22"/>
      <c r="E39" s="22"/>
      <c r="F39" s="22"/>
      <c r="G39" s="22"/>
      <c r="H39" s="22"/>
      <c r="I39" s="22" t="s">
        <v>127</v>
      </c>
      <c r="J39" s="22" t="s">
        <v>22</v>
      </c>
      <c r="K39" s="22" t="s">
        <v>127</v>
      </c>
      <c r="L39" s="22"/>
      <c r="M39" s="22"/>
      <c r="N39" s="22"/>
      <c r="O39" s="22"/>
      <c r="P39" s="22"/>
      <c r="Q39" s="22"/>
      <c r="R39" s="13">
        <f t="shared" si="0"/>
        <v>0</v>
      </c>
      <c r="S39" s="6"/>
    </row>
    <row r="40" spans="1:20" ht="15.5" x14ac:dyDescent="0.35">
      <c r="A40" s="24"/>
      <c r="B40" s="22" t="s">
        <v>19</v>
      </c>
      <c r="C40" s="22"/>
      <c r="D40" s="22"/>
      <c r="E40" s="22"/>
      <c r="F40" s="22"/>
      <c r="G40" s="22"/>
      <c r="H40" s="22" t="s">
        <v>15</v>
      </c>
      <c r="I40" s="3" t="s">
        <v>100</v>
      </c>
      <c r="J40" s="22" t="s">
        <v>148</v>
      </c>
      <c r="K40" s="22" t="s">
        <v>22</v>
      </c>
      <c r="L40" s="22"/>
      <c r="M40" s="22"/>
      <c r="N40" s="22"/>
      <c r="O40" s="22"/>
      <c r="P40" s="22"/>
      <c r="Q40" s="22"/>
      <c r="R40" s="13">
        <f t="shared" si="0"/>
        <v>0</v>
      </c>
      <c r="S40" s="6"/>
    </row>
    <row r="41" spans="1:20" ht="15.5" x14ac:dyDescent="0.35">
      <c r="A41" s="24"/>
      <c r="B41" s="22" t="s">
        <v>23</v>
      </c>
      <c r="C41" s="22"/>
      <c r="D41" s="22"/>
      <c r="E41" s="22"/>
      <c r="F41" s="22"/>
      <c r="G41" s="22"/>
      <c r="H41" s="22"/>
      <c r="I41" s="22" t="s">
        <v>127</v>
      </c>
      <c r="J41" s="22" t="s">
        <v>127</v>
      </c>
      <c r="K41" s="22" t="s">
        <v>127</v>
      </c>
      <c r="L41" s="22"/>
      <c r="M41" s="22"/>
      <c r="N41" s="22"/>
      <c r="O41" s="22"/>
      <c r="P41" s="22"/>
      <c r="Q41" s="22"/>
      <c r="R41" s="13">
        <f t="shared" si="0"/>
        <v>0</v>
      </c>
      <c r="S41" s="6"/>
    </row>
    <row r="42" spans="1:20" ht="15.5" x14ac:dyDescent="0.35">
      <c r="A42" s="23" t="s">
        <v>36</v>
      </c>
      <c r="B42" s="22" t="s">
        <v>17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13">
        <f t="shared" si="0"/>
        <v>0</v>
      </c>
      <c r="S42" s="6"/>
    </row>
    <row r="43" spans="1:20" ht="15.5" x14ac:dyDescent="0.35">
      <c r="A43" s="24"/>
      <c r="B43" s="22" t="s">
        <v>19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3">
        <f t="shared" si="0"/>
        <v>0</v>
      </c>
      <c r="S43" s="6"/>
    </row>
    <row r="44" spans="1:20" ht="15.5" x14ac:dyDescent="0.35">
      <c r="A44" s="24"/>
      <c r="B44" s="22" t="s">
        <v>23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3">
        <f t="shared" si="0"/>
        <v>0</v>
      </c>
      <c r="S44" s="6"/>
    </row>
    <row r="45" spans="1:20" ht="15.5" x14ac:dyDescent="0.35">
      <c r="A45" s="24"/>
      <c r="B45" s="22" t="s">
        <v>24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3">
        <f t="shared" si="0"/>
        <v>0</v>
      </c>
      <c r="S45" s="6"/>
    </row>
    <row r="46" spans="1:20" ht="15.5" x14ac:dyDescent="0.35">
      <c r="A46" s="24"/>
      <c r="B46" s="22" t="s">
        <v>25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13">
        <f>SUM(R5:R45)</f>
        <v>12</v>
      </c>
      <c r="S46" s="6"/>
    </row>
    <row r="47" spans="1:20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20" ht="15.5" x14ac:dyDescent="0.35">
      <c r="A48" s="22"/>
      <c r="B48" s="22" t="s">
        <v>22</v>
      </c>
      <c r="C48" s="13">
        <f>COUNTIF(C4:C44, "td")</f>
        <v>2</v>
      </c>
      <c r="D48" s="13">
        <f t="shared" ref="D48:Q48" si="1">COUNTIF(D4:D44, "td")</f>
        <v>2</v>
      </c>
      <c r="E48" s="13">
        <f t="shared" si="1"/>
        <v>2</v>
      </c>
      <c r="F48" s="13">
        <f t="shared" si="1"/>
        <v>2</v>
      </c>
      <c r="G48" s="13">
        <f t="shared" si="1"/>
        <v>2</v>
      </c>
      <c r="H48" s="13">
        <f t="shared" si="1"/>
        <v>2</v>
      </c>
      <c r="I48" s="13">
        <f t="shared" si="1"/>
        <v>2</v>
      </c>
      <c r="J48" s="13">
        <f t="shared" si="1"/>
        <v>2</v>
      </c>
      <c r="K48" s="13">
        <f t="shared" ref="K48" si="2">COUNTIF(K4:K44, "td")</f>
        <v>2</v>
      </c>
      <c r="L48" s="13">
        <f t="shared" si="1"/>
        <v>2</v>
      </c>
      <c r="M48" s="13">
        <f t="shared" si="1"/>
        <v>2</v>
      </c>
      <c r="N48" s="13">
        <f t="shared" si="1"/>
        <v>2</v>
      </c>
      <c r="O48" s="13">
        <f t="shared" si="1"/>
        <v>2</v>
      </c>
      <c r="P48" s="13">
        <f t="shared" si="1"/>
        <v>2</v>
      </c>
      <c r="Q48" s="13">
        <f t="shared" si="1"/>
        <v>2</v>
      </c>
      <c r="R48" s="17">
        <f>SUM(C48:Q48)</f>
        <v>30</v>
      </c>
      <c r="S48" s="6">
        <v>30</v>
      </c>
      <c r="T48" s="21">
        <f>S48-R48</f>
        <v>0</v>
      </c>
    </row>
    <row r="49" spans="1:20" ht="15.5" x14ac:dyDescent="0.35">
      <c r="A49" s="22"/>
      <c r="B49" s="22" t="s">
        <v>100</v>
      </c>
      <c r="C49" s="13">
        <f>COUNTIF(C4:C45, "tnxh")</f>
        <v>2</v>
      </c>
      <c r="D49" s="13">
        <f t="shared" ref="D49:J49" si="3">COUNTIF(D4:D45, "tnxh")</f>
        <v>2</v>
      </c>
      <c r="E49" s="13">
        <f t="shared" si="3"/>
        <v>2</v>
      </c>
      <c r="F49" s="13">
        <f t="shared" si="3"/>
        <v>2</v>
      </c>
      <c r="G49" s="13">
        <f t="shared" si="3"/>
        <v>2</v>
      </c>
      <c r="H49" s="13">
        <f t="shared" si="3"/>
        <v>2</v>
      </c>
      <c r="I49" s="13">
        <f t="shared" si="3"/>
        <v>2</v>
      </c>
      <c r="J49" s="13">
        <f t="shared" si="3"/>
        <v>2</v>
      </c>
      <c r="K49" s="13">
        <f t="shared" ref="K49" si="4">COUNTIF(K4:K45, "tnxh")</f>
        <v>2</v>
      </c>
      <c r="L49" s="13">
        <f t="shared" ref="L49:P49" si="5">COUNTIF(L4:L45, "kh")</f>
        <v>2</v>
      </c>
      <c r="M49" s="13">
        <f t="shared" si="5"/>
        <v>2</v>
      </c>
      <c r="N49" s="13">
        <f t="shared" si="5"/>
        <v>2</v>
      </c>
      <c r="O49" s="13">
        <f t="shared" si="5"/>
        <v>2</v>
      </c>
      <c r="P49" s="13">
        <f t="shared" si="5"/>
        <v>2</v>
      </c>
      <c r="Q49" s="13">
        <f t="shared" ref="Q49" si="6">COUNTIF(Q4:Q45, "kh")</f>
        <v>2</v>
      </c>
      <c r="R49" s="17">
        <f t="shared" ref="R49:R67" si="7">SUM(C49:Q49)</f>
        <v>30</v>
      </c>
      <c r="S49" s="6">
        <v>30</v>
      </c>
      <c r="T49" s="21">
        <f t="shared" ref="T49:T67" si="8">S49-R49</f>
        <v>0</v>
      </c>
    </row>
    <row r="50" spans="1:20" ht="15.5" x14ac:dyDescent="0.35">
      <c r="A50" s="22"/>
      <c r="B50" s="22" t="s">
        <v>20</v>
      </c>
      <c r="C50" s="13">
        <f>COUNTIF(C4:C46, "tv")</f>
        <v>12</v>
      </c>
      <c r="D50" s="13">
        <f t="shared" ref="D50:P50" si="9">COUNTIF(D4:D46, "tv")</f>
        <v>12</v>
      </c>
      <c r="E50" s="13">
        <f t="shared" si="9"/>
        <v>12</v>
      </c>
      <c r="F50" s="13">
        <f t="shared" si="9"/>
        <v>10</v>
      </c>
      <c r="G50" s="13">
        <f t="shared" si="9"/>
        <v>10</v>
      </c>
      <c r="H50" s="13">
        <f t="shared" si="9"/>
        <v>10</v>
      </c>
      <c r="I50" s="13">
        <f t="shared" si="9"/>
        <v>7</v>
      </c>
      <c r="J50" s="13">
        <f t="shared" si="9"/>
        <v>7</v>
      </c>
      <c r="K50" s="13">
        <f t="shared" ref="K50" si="10">COUNTIF(K4:K46, "tv")</f>
        <v>7</v>
      </c>
      <c r="L50" s="13">
        <f t="shared" si="9"/>
        <v>8</v>
      </c>
      <c r="M50" s="13">
        <f t="shared" si="9"/>
        <v>8</v>
      </c>
      <c r="N50" s="13">
        <f t="shared" si="9"/>
        <v>8</v>
      </c>
      <c r="O50" s="13">
        <f t="shared" si="9"/>
        <v>8</v>
      </c>
      <c r="P50" s="13">
        <f t="shared" si="9"/>
        <v>8</v>
      </c>
      <c r="Q50" s="13">
        <f t="shared" ref="Q50" si="11">COUNTIF(Q4:Q46, "tv")</f>
        <v>8</v>
      </c>
      <c r="R50" s="17">
        <f t="shared" si="7"/>
        <v>135</v>
      </c>
      <c r="S50" s="6">
        <v>135</v>
      </c>
      <c r="T50" s="21">
        <f t="shared" si="8"/>
        <v>0</v>
      </c>
    </row>
    <row r="51" spans="1:20" ht="15.5" x14ac:dyDescent="0.35">
      <c r="A51" s="22"/>
      <c r="B51" s="22" t="s">
        <v>139</v>
      </c>
      <c r="C51" s="13">
        <f>COUNTIF(C4:C47, "toán")</f>
        <v>3</v>
      </c>
      <c r="D51" s="13">
        <f t="shared" ref="D51:P51" si="12">COUNTIF(D4:D47, "toán")</f>
        <v>3</v>
      </c>
      <c r="E51" s="13">
        <f t="shared" si="12"/>
        <v>3</v>
      </c>
      <c r="F51" s="13">
        <f t="shared" si="12"/>
        <v>5</v>
      </c>
      <c r="G51" s="13">
        <f t="shared" si="12"/>
        <v>5</v>
      </c>
      <c r="H51" s="13">
        <f t="shared" si="12"/>
        <v>5</v>
      </c>
      <c r="I51" s="13">
        <f t="shared" si="12"/>
        <v>5</v>
      </c>
      <c r="J51" s="13">
        <f t="shared" si="12"/>
        <v>5</v>
      </c>
      <c r="K51" s="13">
        <f t="shared" ref="K51" si="13">COUNTIF(K4:K47, "toán")</f>
        <v>5</v>
      </c>
      <c r="L51" s="13">
        <f t="shared" si="12"/>
        <v>5</v>
      </c>
      <c r="M51" s="13">
        <f t="shared" si="12"/>
        <v>5</v>
      </c>
      <c r="N51" s="13">
        <f t="shared" si="12"/>
        <v>5</v>
      </c>
      <c r="O51" s="13">
        <f t="shared" si="12"/>
        <v>5</v>
      </c>
      <c r="P51" s="13">
        <f t="shared" si="12"/>
        <v>5</v>
      </c>
      <c r="Q51" s="13">
        <f t="shared" ref="Q51" si="14">COUNTIF(Q4:Q47, "toán")</f>
        <v>5</v>
      </c>
      <c r="R51" s="17">
        <f t="shared" si="7"/>
        <v>69</v>
      </c>
      <c r="S51" s="6">
        <v>69</v>
      </c>
      <c r="T51" s="21">
        <f t="shared" si="8"/>
        <v>0</v>
      </c>
    </row>
    <row r="52" spans="1:20" ht="15.5" x14ac:dyDescent="0.35">
      <c r="A52" s="22"/>
      <c r="B52" s="22" t="s">
        <v>140</v>
      </c>
      <c r="C52" s="13">
        <f>COUNTIF(C4:C45, "ân")</f>
        <v>1</v>
      </c>
      <c r="D52" s="13">
        <f t="shared" ref="D52:P52" si="15">COUNTIF(D4:D45, "ân")</f>
        <v>1</v>
      </c>
      <c r="E52" s="13">
        <f t="shared" si="15"/>
        <v>1</v>
      </c>
      <c r="F52" s="13">
        <f t="shared" si="15"/>
        <v>1</v>
      </c>
      <c r="G52" s="13">
        <f t="shared" si="15"/>
        <v>1</v>
      </c>
      <c r="H52" s="13">
        <f t="shared" si="15"/>
        <v>1</v>
      </c>
      <c r="I52" s="13">
        <f t="shared" si="15"/>
        <v>1</v>
      </c>
      <c r="J52" s="13">
        <f t="shared" si="15"/>
        <v>1</v>
      </c>
      <c r="K52" s="13">
        <f t="shared" ref="K52" si="16">COUNTIF(K4:K45, "ân")</f>
        <v>1</v>
      </c>
      <c r="L52" s="13">
        <f t="shared" si="15"/>
        <v>1</v>
      </c>
      <c r="M52" s="13">
        <f t="shared" si="15"/>
        <v>1</v>
      </c>
      <c r="N52" s="13">
        <f t="shared" si="15"/>
        <v>1</v>
      </c>
      <c r="O52" s="13">
        <f t="shared" si="15"/>
        <v>1</v>
      </c>
      <c r="P52" s="13">
        <f t="shared" si="15"/>
        <v>1</v>
      </c>
      <c r="Q52" s="13">
        <f t="shared" ref="Q52" si="17">COUNTIF(Q4:Q45, "ân")</f>
        <v>1</v>
      </c>
      <c r="R52" s="17">
        <f t="shared" si="7"/>
        <v>15</v>
      </c>
      <c r="S52" s="6">
        <v>15</v>
      </c>
      <c r="T52" s="21">
        <f t="shared" si="8"/>
        <v>0</v>
      </c>
    </row>
    <row r="53" spans="1:20" ht="15.5" x14ac:dyDescent="0.35">
      <c r="A53" s="22"/>
      <c r="B53" s="22" t="s">
        <v>91</v>
      </c>
      <c r="C53" s="13">
        <f>COUNTIF(C4:C46, "ta")</f>
        <v>0</v>
      </c>
      <c r="D53" s="13">
        <f t="shared" ref="D53:P53" si="18">COUNTIF(D4:D46, "ta")</f>
        <v>0</v>
      </c>
      <c r="E53" s="13">
        <f t="shared" si="18"/>
        <v>0</v>
      </c>
      <c r="F53" s="13">
        <f t="shared" si="18"/>
        <v>0</v>
      </c>
      <c r="G53" s="13">
        <f t="shared" si="18"/>
        <v>0</v>
      </c>
      <c r="H53" s="13">
        <f t="shared" si="18"/>
        <v>0</v>
      </c>
      <c r="I53" s="13">
        <f t="shared" si="18"/>
        <v>0</v>
      </c>
      <c r="J53" s="13">
        <f t="shared" si="18"/>
        <v>0</v>
      </c>
      <c r="K53" s="13">
        <f t="shared" ref="K53" si="19">COUNTIF(K4:K46, "ta")</f>
        <v>0</v>
      </c>
      <c r="L53" s="13">
        <f t="shared" si="18"/>
        <v>4</v>
      </c>
      <c r="M53" s="13">
        <f t="shared" si="18"/>
        <v>4</v>
      </c>
      <c r="N53" s="13">
        <f t="shared" si="18"/>
        <v>4</v>
      </c>
      <c r="O53" s="13">
        <f t="shared" si="18"/>
        <v>4</v>
      </c>
      <c r="P53" s="13">
        <f t="shared" si="18"/>
        <v>4</v>
      </c>
      <c r="Q53" s="13">
        <f t="shared" ref="Q53" si="20">COUNTIF(Q4:Q46, "ta")</f>
        <v>4</v>
      </c>
      <c r="R53" s="17">
        <f t="shared" si="7"/>
        <v>24</v>
      </c>
      <c r="S53" s="6">
        <v>24</v>
      </c>
      <c r="T53" s="21">
        <f t="shared" si="8"/>
        <v>0</v>
      </c>
    </row>
    <row r="54" spans="1:20" ht="15.5" x14ac:dyDescent="0.35">
      <c r="A54" s="22"/>
      <c r="B54" s="22" t="s">
        <v>32</v>
      </c>
      <c r="C54" s="13">
        <f>COUNTIF(C4:C45, "đ.đ")</f>
        <v>1</v>
      </c>
      <c r="D54" s="13">
        <f t="shared" ref="D54:P54" si="21">COUNTIF(D4:D45, "đ.đ")</f>
        <v>1</v>
      </c>
      <c r="E54" s="13">
        <f t="shared" si="21"/>
        <v>1</v>
      </c>
      <c r="F54" s="13">
        <f t="shared" si="21"/>
        <v>1</v>
      </c>
      <c r="G54" s="13">
        <f t="shared" si="21"/>
        <v>1</v>
      </c>
      <c r="H54" s="13">
        <f t="shared" si="21"/>
        <v>1</v>
      </c>
      <c r="I54" s="13">
        <f t="shared" si="21"/>
        <v>1</v>
      </c>
      <c r="J54" s="13">
        <f t="shared" si="21"/>
        <v>1</v>
      </c>
      <c r="K54" s="13">
        <f t="shared" ref="K54" si="22">COUNTIF(K4:K45, "đ.đ")</f>
        <v>1</v>
      </c>
      <c r="L54" s="13">
        <f t="shared" si="21"/>
        <v>1</v>
      </c>
      <c r="M54" s="13">
        <f t="shared" si="21"/>
        <v>1</v>
      </c>
      <c r="N54" s="13">
        <f t="shared" si="21"/>
        <v>1</v>
      </c>
      <c r="O54" s="13">
        <f t="shared" si="21"/>
        <v>1</v>
      </c>
      <c r="P54" s="13">
        <f t="shared" si="21"/>
        <v>1</v>
      </c>
      <c r="Q54" s="13">
        <f t="shared" ref="Q54" si="23">COUNTIF(Q4:Q45, "đ.đ")</f>
        <v>1</v>
      </c>
      <c r="R54" s="17">
        <f t="shared" si="7"/>
        <v>15</v>
      </c>
      <c r="S54" s="6">
        <v>15</v>
      </c>
      <c r="T54" s="21">
        <f t="shared" si="8"/>
        <v>0</v>
      </c>
    </row>
    <row r="55" spans="1:20" ht="15.5" x14ac:dyDescent="0.35">
      <c r="A55" s="22"/>
      <c r="B55" s="22" t="s">
        <v>31</v>
      </c>
      <c r="C55" s="13">
        <f>COUNTIF(C4:C45, "mt")</f>
        <v>1</v>
      </c>
      <c r="D55" s="13">
        <f t="shared" ref="D55:P55" si="24">COUNTIF(D4:D45, "mt")</f>
        <v>1</v>
      </c>
      <c r="E55" s="13">
        <f t="shared" si="24"/>
        <v>1</v>
      </c>
      <c r="F55" s="13">
        <f t="shared" si="24"/>
        <v>1</v>
      </c>
      <c r="G55" s="13">
        <f t="shared" si="24"/>
        <v>1</v>
      </c>
      <c r="H55" s="13">
        <f t="shared" si="24"/>
        <v>1</v>
      </c>
      <c r="I55" s="13">
        <f t="shared" si="24"/>
        <v>1</v>
      </c>
      <c r="J55" s="13">
        <f t="shared" si="24"/>
        <v>1</v>
      </c>
      <c r="K55" s="13">
        <f t="shared" ref="K55" si="25">COUNTIF(K4:K45, "mt")</f>
        <v>1</v>
      </c>
      <c r="L55" s="13">
        <f t="shared" si="24"/>
        <v>1</v>
      </c>
      <c r="M55" s="13">
        <f t="shared" si="24"/>
        <v>1</v>
      </c>
      <c r="N55" s="13">
        <f t="shared" si="24"/>
        <v>1</v>
      </c>
      <c r="O55" s="13">
        <f t="shared" si="24"/>
        <v>1</v>
      </c>
      <c r="P55" s="13">
        <f t="shared" si="24"/>
        <v>1</v>
      </c>
      <c r="Q55" s="13">
        <f t="shared" ref="Q55" si="26">COUNTIF(Q4:Q45, "mt")</f>
        <v>1</v>
      </c>
      <c r="R55" s="17">
        <f t="shared" si="7"/>
        <v>15</v>
      </c>
      <c r="S55" s="6">
        <v>15</v>
      </c>
      <c r="T55" s="21">
        <f t="shared" si="8"/>
        <v>0</v>
      </c>
    </row>
    <row r="56" spans="1:20" ht="15.5" x14ac:dyDescent="0.35">
      <c r="A56" s="22"/>
      <c r="B56" s="22" t="s">
        <v>103</v>
      </c>
      <c r="C56" s="13">
        <f>COUNTIF(C4:C45, "ls")</f>
        <v>0</v>
      </c>
      <c r="D56" s="13">
        <f t="shared" ref="D56:P56" si="27">COUNTIF(D4:D45, "ls")</f>
        <v>0</v>
      </c>
      <c r="E56" s="13">
        <f t="shared" si="27"/>
        <v>0</v>
      </c>
      <c r="F56" s="13">
        <f t="shared" si="27"/>
        <v>0</v>
      </c>
      <c r="G56" s="13">
        <f t="shared" si="27"/>
        <v>0</v>
      </c>
      <c r="H56" s="13">
        <f t="shared" si="27"/>
        <v>0</v>
      </c>
      <c r="I56" s="13">
        <f t="shared" si="27"/>
        <v>0</v>
      </c>
      <c r="J56" s="13">
        <f t="shared" si="27"/>
        <v>0</v>
      </c>
      <c r="K56" s="13">
        <f t="shared" ref="K56" si="28">COUNTIF(K4:K45, "ls")</f>
        <v>0</v>
      </c>
      <c r="L56" s="13">
        <f t="shared" si="27"/>
        <v>1</v>
      </c>
      <c r="M56" s="13">
        <f t="shared" si="27"/>
        <v>1</v>
      </c>
      <c r="N56" s="13">
        <f t="shared" si="27"/>
        <v>1</v>
      </c>
      <c r="O56" s="13">
        <f t="shared" si="27"/>
        <v>1</v>
      </c>
      <c r="P56" s="13">
        <f t="shared" si="27"/>
        <v>1</v>
      </c>
      <c r="Q56" s="13">
        <f t="shared" ref="Q56" si="29">COUNTIF(Q4:Q45, "ls")</f>
        <v>1</v>
      </c>
      <c r="R56" s="17">
        <f t="shared" si="7"/>
        <v>6</v>
      </c>
      <c r="S56" s="6">
        <v>6</v>
      </c>
      <c r="T56" s="21">
        <f t="shared" si="8"/>
        <v>0</v>
      </c>
    </row>
    <row r="57" spans="1:20" ht="15.5" x14ac:dyDescent="0.35">
      <c r="A57" s="22"/>
      <c r="B57" s="22" t="s">
        <v>104</v>
      </c>
      <c r="C57" s="13">
        <f>COUNTIF(C4:C45, "đl")</f>
        <v>0</v>
      </c>
      <c r="D57" s="13">
        <f t="shared" ref="D57:P57" si="30">COUNTIF(D4:D45, "đl")</f>
        <v>0</v>
      </c>
      <c r="E57" s="13">
        <f t="shared" si="30"/>
        <v>0</v>
      </c>
      <c r="F57" s="13">
        <f t="shared" si="30"/>
        <v>0</v>
      </c>
      <c r="G57" s="13">
        <f t="shared" si="30"/>
        <v>0</v>
      </c>
      <c r="H57" s="13">
        <f t="shared" si="30"/>
        <v>0</v>
      </c>
      <c r="I57" s="13">
        <f t="shared" si="30"/>
        <v>0</v>
      </c>
      <c r="J57" s="13">
        <f t="shared" si="30"/>
        <v>0</v>
      </c>
      <c r="K57" s="13">
        <f t="shared" ref="K57" si="31">COUNTIF(K4:K45, "đl")</f>
        <v>0</v>
      </c>
      <c r="L57" s="13">
        <f t="shared" si="30"/>
        <v>1</v>
      </c>
      <c r="M57" s="13">
        <f t="shared" si="30"/>
        <v>1</v>
      </c>
      <c r="N57" s="13">
        <f t="shared" si="30"/>
        <v>1</v>
      </c>
      <c r="O57" s="13">
        <f t="shared" si="30"/>
        <v>1</v>
      </c>
      <c r="P57" s="13">
        <f t="shared" si="30"/>
        <v>1</v>
      </c>
      <c r="Q57" s="13">
        <f t="shared" ref="Q57" si="32">COUNTIF(Q4:Q45, "đl")</f>
        <v>1</v>
      </c>
      <c r="R57" s="17">
        <f t="shared" si="7"/>
        <v>6</v>
      </c>
      <c r="S57" s="6">
        <v>6</v>
      </c>
      <c r="T57" s="21">
        <f t="shared" si="8"/>
        <v>0</v>
      </c>
    </row>
    <row r="58" spans="1:20" ht="15.5" x14ac:dyDescent="0.35">
      <c r="A58" s="22"/>
      <c r="B58" s="22" t="s">
        <v>30</v>
      </c>
      <c r="C58" s="13">
        <f>COUNTIF(C4:C45, "hđng")</f>
        <v>0</v>
      </c>
      <c r="D58" s="13">
        <f t="shared" ref="D58:P58" si="33">COUNTIF(D4:D45, "hđng")</f>
        <v>0</v>
      </c>
      <c r="E58" s="13">
        <f t="shared" si="33"/>
        <v>0</v>
      </c>
      <c r="F58" s="13">
        <f t="shared" si="33"/>
        <v>0</v>
      </c>
      <c r="G58" s="13">
        <f t="shared" si="33"/>
        <v>0</v>
      </c>
      <c r="H58" s="13">
        <f t="shared" si="33"/>
        <v>0</v>
      </c>
      <c r="I58" s="13">
        <f t="shared" si="33"/>
        <v>0</v>
      </c>
      <c r="J58" s="13">
        <f t="shared" si="33"/>
        <v>0</v>
      </c>
      <c r="K58" s="13">
        <f t="shared" ref="K58" si="34">COUNTIF(K4:K45, "hđng")</f>
        <v>0</v>
      </c>
      <c r="L58" s="13">
        <f t="shared" si="33"/>
        <v>1</v>
      </c>
      <c r="M58" s="13">
        <f t="shared" si="33"/>
        <v>1</v>
      </c>
      <c r="N58" s="13">
        <f t="shared" si="33"/>
        <v>1</v>
      </c>
      <c r="O58" s="13">
        <f t="shared" si="33"/>
        <v>1</v>
      </c>
      <c r="P58" s="13">
        <f t="shared" si="33"/>
        <v>1</v>
      </c>
      <c r="Q58" s="13">
        <f t="shared" ref="Q58" si="35">COUNTIF(Q4:Q45, "hđng")</f>
        <v>1</v>
      </c>
      <c r="R58" s="17">
        <f t="shared" si="7"/>
        <v>6</v>
      </c>
      <c r="S58" s="6">
        <v>6</v>
      </c>
      <c r="T58" s="21">
        <f t="shared" si="8"/>
        <v>0</v>
      </c>
    </row>
    <row r="59" spans="1:20" ht="15.5" x14ac:dyDescent="0.35">
      <c r="A59" s="22"/>
      <c r="B59" s="22" t="s">
        <v>141</v>
      </c>
      <c r="C59" s="13">
        <f>COUNTIF(C4:C45, "tin")</f>
        <v>0</v>
      </c>
      <c r="D59" s="13">
        <f t="shared" ref="D59:P59" si="36">COUNTIF(D4:D45, "tin")</f>
        <v>0</v>
      </c>
      <c r="E59" s="13">
        <f t="shared" si="36"/>
        <v>0</v>
      </c>
      <c r="F59" s="13">
        <f t="shared" si="36"/>
        <v>0</v>
      </c>
      <c r="G59" s="13">
        <f t="shared" si="36"/>
        <v>0</v>
      </c>
      <c r="H59" s="13">
        <f t="shared" si="36"/>
        <v>0</v>
      </c>
      <c r="I59" s="13">
        <f t="shared" si="36"/>
        <v>1</v>
      </c>
      <c r="J59" s="13">
        <f t="shared" si="36"/>
        <v>1</v>
      </c>
      <c r="K59" s="13">
        <f t="shared" si="36"/>
        <v>1</v>
      </c>
      <c r="L59" s="13">
        <f t="shared" si="36"/>
        <v>0</v>
      </c>
      <c r="M59" s="13">
        <f t="shared" si="36"/>
        <v>0</v>
      </c>
      <c r="N59" s="13">
        <f t="shared" si="36"/>
        <v>0</v>
      </c>
      <c r="O59" s="13">
        <f t="shared" si="36"/>
        <v>0</v>
      </c>
      <c r="P59" s="13">
        <f t="shared" si="36"/>
        <v>0</v>
      </c>
      <c r="Q59" s="13">
        <f t="shared" ref="Q59" si="37">COUNTIF(Q4:Q45, "tin")</f>
        <v>0</v>
      </c>
      <c r="R59" s="17">
        <f t="shared" si="7"/>
        <v>3</v>
      </c>
      <c r="S59" s="6">
        <v>3</v>
      </c>
      <c r="T59" s="21">
        <f t="shared" si="8"/>
        <v>0</v>
      </c>
    </row>
    <row r="60" spans="1:20" ht="15.5" x14ac:dyDescent="0.35">
      <c r="A60" s="22"/>
      <c r="B60" s="22" t="s">
        <v>108</v>
      </c>
      <c r="C60" s="13">
        <f>COUNTIF(C5:C46, "cn")</f>
        <v>0</v>
      </c>
      <c r="D60" s="13">
        <f t="shared" ref="D60:K60" si="38">COUNTIF(D5:D46, "cn")</f>
        <v>0</v>
      </c>
      <c r="E60" s="13">
        <f t="shared" si="38"/>
        <v>0</v>
      </c>
      <c r="F60" s="13">
        <f t="shared" si="38"/>
        <v>0</v>
      </c>
      <c r="G60" s="13">
        <f t="shared" si="38"/>
        <v>0</v>
      </c>
      <c r="H60" s="13">
        <f t="shared" si="38"/>
        <v>0</v>
      </c>
      <c r="I60" s="13">
        <f t="shared" si="38"/>
        <v>1</v>
      </c>
      <c r="J60" s="13">
        <f t="shared" si="38"/>
        <v>1</v>
      </c>
      <c r="K60" s="13">
        <f t="shared" si="38"/>
        <v>1</v>
      </c>
      <c r="L60" s="13">
        <f t="shared" ref="L60:P60" si="39">COUNTIF(L5:L46, "kt")</f>
        <v>1</v>
      </c>
      <c r="M60" s="13">
        <f t="shared" si="39"/>
        <v>1</v>
      </c>
      <c r="N60" s="13">
        <f t="shared" si="39"/>
        <v>1</v>
      </c>
      <c r="O60" s="13">
        <f t="shared" si="39"/>
        <v>1</v>
      </c>
      <c r="P60" s="13">
        <f t="shared" si="39"/>
        <v>1</v>
      </c>
      <c r="Q60" s="13">
        <f t="shared" ref="Q60" si="40">COUNTIF(Q5:Q46, "kt")</f>
        <v>1</v>
      </c>
      <c r="R60" s="17">
        <f t="shared" si="7"/>
        <v>9</v>
      </c>
      <c r="S60" s="6">
        <v>9</v>
      </c>
      <c r="T60" s="21">
        <f t="shared" si="8"/>
        <v>0</v>
      </c>
    </row>
    <row r="61" spans="1:20" ht="15.5" x14ac:dyDescent="0.35">
      <c r="A61" s="22"/>
      <c r="B61" s="22" t="s">
        <v>142</v>
      </c>
      <c r="C61" s="13">
        <f>COUNTIF(C4:C45, "bdkt toán")</f>
        <v>1</v>
      </c>
      <c r="D61" s="13">
        <f t="shared" ref="D61:P61" si="41">COUNTIF(D4:D45, "bdkt toán")</f>
        <v>1</v>
      </c>
      <c r="E61" s="13">
        <f t="shared" si="41"/>
        <v>1</v>
      </c>
      <c r="F61" s="13">
        <f t="shared" si="41"/>
        <v>1</v>
      </c>
      <c r="G61" s="13">
        <f t="shared" si="41"/>
        <v>1</v>
      </c>
      <c r="H61" s="13">
        <f t="shared" si="41"/>
        <v>1</v>
      </c>
      <c r="I61" s="13">
        <f t="shared" si="41"/>
        <v>2</v>
      </c>
      <c r="J61" s="13">
        <f t="shared" si="41"/>
        <v>2</v>
      </c>
      <c r="K61" s="13">
        <f t="shared" si="41"/>
        <v>2</v>
      </c>
      <c r="L61" s="13">
        <f t="shared" si="41"/>
        <v>0</v>
      </c>
      <c r="M61" s="13">
        <f t="shared" si="41"/>
        <v>0</v>
      </c>
      <c r="N61" s="13">
        <f t="shared" si="41"/>
        <v>0</v>
      </c>
      <c r="O61" s="13">
        <f t="shared" si="41"/>
        <v>0</v>
      </c>
      <c r="P61" s="13">
        <f t="shared" si="41"/>
        <v>0</v>
      </c>
      <c r="Q61" s="13">
        <f t="shared" ref="Q61" si="42">COUNTIF(Q4:Q45, "bdkt toán")</f>
        <v>0</v>
      </c>
      <c r="R61" s="17">
        <f t="shared" si="7"/>
        <v>12</v>
      </c>
      <c r="S61" s="6">
        <v>12</v>
      </c>
      <c r="T61" s="21">
        <f t="shared" si="8"/>
        <v>0</v>
      </c>
    </row>
    <row r="62" spans="1:20" ht="15.5" x14ac:dyDescent="0.35">
      <c r="A62" s="22"/>
      <c r="B62" s="22" t="s">
        <v>143</v>
      </c>
      <c r="C62" s="13">
        <f>COUNTIF(C4:C45, "bdkt tv")</f>
        <v>1</v>
      </c>
      <c r="D62" s="13">
        <f t="shared" ref="D62:P62" si="43">COUNTIF(D4:D45, "bdkt tv")</f>
        <v>1</v>
      </c>
      <c r="E62" s="13">
        <f t="shared" si="43"/>
        <v>1</v>
      </c>
      <c r="F62" s="13">
        <f t="shared" si="43"/>
        <v>1</v>
      </c>
      <c r="G62" s="13">
        <f t="shared" si="43"/>
        <v>1</v>
      </c>
      <c r="H62" s="13">
        <f t="shared" si="43"/>
        <v>1</v>
      </c>
      <c r="I62" s="13">
        <f t="shared" si="43"/>
        <v>2</v>
      </c>
      <c r="J62" s="13">
        <f t="shared" si="43"/>
        <v>2</v>
      </c>
      <c r="K62" s="13">
        <f t="shared" si="43"/>
        <v>2</v>
      </c>
      <c r="L62" s="13">
        <f t="shared" si="43"/>
        <v>0</v>
      </c>
      <c r="M62" s="13">
        <f t="shared" si="43"/>
        <v>0</v>
      </c>
      <c r="N62" s="13">
        <f t="shared" si="43"/>
        <v>0</v>
      </c>
      <c r="O62" s="13">
        <f t="shared" si="43"/>
        <v>0</v>
      </c>
      <c r="P62" s="13">
        <f t="shared" si="43"/>
        <v>0</v>
      </c>
      <c r="Q62" s="13">
        <f t="shared" ref="Q62" si="44">COUNTIF(Q4:Q45, "bdkt tv")</f>
        <v>0</v>
      </c>
      <c r="R62" s="17">
        <f t="shared" si="7"/>
        <v>12</v>
      </c>
      <c r="S62" s="6">
        <v>12</v>
      </c>
      <c r="T62" s="21">
        <f t="shared" si="8"/>
        <v>0</v>
      </c>
    </row>
    <row r="63" spans="1:20" ht="15.5" hidden="1" x14ac:dyDescent="0.35">
      <c r="A63" s="22"/>
      <c r="B63" s="22" t="s">
        <v>144</v>
      </c>
      <c r="C63" s="13">
        <f>COUNTIF(C4:C45, "đọc sách")</f>
        <v>0</v>
      </c>
      <c r="D63" s="13">
        <f t="shared" ref="D63:P63" si="45">COUNTIF(D4:D45, "đọc sách")</f>
        <v>0</v>
      </c>
      <c r="E63" s="13">
        <f t="shared" si="45"/>
        <v>0</v>
      </c>
      <c r="F63" s="13">
        <f t="shared" si="45"/>
        <v>0</v>
      </c>
      <c r="G63" s="13">
        <f t="shared" si="45"/>
        <v>0</v>
      </c>
      <c r="H63" s="13">
        <f t="shared" si="45"/>
        <v>0</v>
      </c>
      <c r="I63" s="13">
        <f t="shared" si="45"/>
        <v>0</v>
      </c>
      <c r="J63" s="13">
        <f t="shared" si="45"/>
        <v>0</v>
      </c>
      <c r="K63" s="13">
        <f t="shared" si="45"/>
        <v>0</v>
      </c>
      <c r="L63" s="13">
        <f t="shared" si="45"/>
        <v>0</v>
      </c>
      <c r="M63" s="13">
        <f t="shared" si="45"/>
        <v>0</v>
      </c>
      <c r="N63" s="13">
        <f t="shared" si="45"/>
        <v>0</v>
      </c>
      <c r="O63" s="13">
        <f t="shared" si="45"/>
        <v>0</v>
      </c>
      <c r="P63" s="13">
        <f t="shared" si="45"/>
        <v>0</v>
      </c>
      <c r="Q63" s="13">
        <f t="shared" ref="Q63" si="46">COUNTIF(Q4:Q45, "đọc sách")</f>
        <v>0</v>
      </c>
      <c r="R63" s="17">
        <f t="shared" si="7"/>
        <v>0</v>
      </c>
      <c r="S63" s="6">
        <v>0</v>
      </c>
      <c r="T63" s="21">
        <f t="shared" si="8"/>
        <v>0</v>
      </c>
    </row>
    <row r="64" spans="1:20" ht="15.5" hidden="1" x14ac:dyDescent="0.35">
      <c r="A64" s="22"/>
      <c r="B64" s="22" t="s">
        <v>145</v>
      </c>
      <c r="C64" s="13">
        <f>COUNTIF(C4:C45, "tann")</f>
        <v>0</v>
      </c>
      <c r="D64" s="13">
        <f t="shared" ref="D64:P64" si="47">COUNTIF(D4:D45, "tann")</f>
        <v>0</v>
      </c>
      <c r="E64" s="13">
        <f t="shared" si="47"/>
        <v>0</v>
      </c>
      <c r="F64" s="13">
        <f t="shared" si="47"/>
        <v>0</v>
      </c>
      <c r="G64" s="13">
        <f t="shared" si="47"/>
        <v>0</v>
      </c>
      <c r="H64" s="13">
        <f t="shared" si="47"/>
        <v>0</v>
      </c>
      <c r="I64" s="13">
        <f t="shared" si="47"/>
        <v>0</v>
      </c>
      <c r="J64" s="13">
        <f t="shared" si="47"/>
        <v>0</v>
      </c>
      <c r="K64" s="13">
        <f t="shared" si="47"/>
        <v>0</v>
      </c>
      <c r="L64" s="13">
        <f t="shared" si="47"/>
        <v>0</v>
      </c>
      <c r="M64" s="13">
        <f t="shared" si="47"/>
        <v>0</v>
      </c>
      <c r="N64" s="13">
        <f t="shared" si="47"/>
        <v>0</v>
      </c>
      <c r="O64" s="13">
        <f t="shared" si="47"/>
        <v>0</v>
      </c>
      <c r="P64" s="13">
        <f t="shared" si="47"/>
        <v>0</v>
      </c>
      <c r="Q64" s="13">
        <f t="shared" ref="Q64" si="48">COUNTIF(Q4:Q45, "tann")</f>
        <v>0</v>
      </c>
      <c r="R64" s="17">
        <f t="shared" si="7"/>
        <v>0</v>
      </c>
      <c r="S64" s="6">
        <v>0</v>
      </c>
      <c r="T64" s="21">
        <f t="shared" si="8"/>
        <v>0</v>
      </c>
    </row>
    <row r="65" spans="1:20" ht="15.5" hidden="1" x14ac:dyDescent="0.35">
      <c r="A65" s="22"/>
      <c r="B65" s="22" t="s">
        <v>146</v>
      </c>
      <c r="C65" s="13">
        <f>COUNTIF(C4:C45, "kns")</f>
        <v>0</v>
      </c>
      <c r="D65" s="13">
        <f t="shared" ref="D65:P65" si="49">COUNTIF(D4:D45, "kns")</f>
        <v>0</v>
      </c>
      <c r="E65" s="13">
        <f t="shared" si="49"/>
        <v>0</v>
      </c>
      <c r="F65" s="13">
        <f t="shared" si="49"/>
        <v>0</v>
      </c>
      <c r="G65" s="13">
        <f t="shared" si="49"/>
        <v>0</v>
      </c>
      <c r="H65" s="13">
        <f t="shared" si="49"/>
        <v>0</v>
      </c>
      <c r="I65" s="13">
        <f t="shared" si="49"/>
        <v>0</v>
      </c>
      <c r="J65" s="13">
        <f t="shared" si="49"/>
        <v>0</v>
      </c>
      <c r="K65" s="13">
        <f t="shared" si="49"/>
        <v>0</v>
      </c>
      <c r="L65" s="13">
        <f t="shared" si="49"/>
        <v>0</v>
      </c>
      <c r="M65" s="13">
        <f t="shared" si="49"/>
        <v>0</v>
      </c>
      <c r="N65" s="13">
        <f t="shared" si="49"/>
        <v>0</v>
      </c>
      <c r="O65" s="13">
        <f t="shared" si="49"/>
        <v>0</v>
      </c>
      <c r="P65" s="13">
        <f t="shared" si="49"/>
        <v>0</v>
      </c>
      <c r="Q65" s="13">
        <f t="shared" ref="Q65" si="50">COUNTIF(Q4:Q45, "kns")</f>
        <v>0</v>
      </c>
      <c r="R65" s="17">
        <f t="shared" si="7"/>
        <v>0</v>
      </c>
      <c r="S65" s="6">
        <v>0</v>
      </c>
      <c r="T65" s="21">
        <f t="shared" si="8"/>
        <v>0</v>
      </c>
    </row>
    <row r="66" spans="1:20" ht="15.5" x14ac:dyDescent="0.35">
      <c r="B66" s="18" t="s">
        <v>147</v>
      </c>
      <c r="C66" s="13">
        <f t="shared" ref="C66:K66" si="51">COUNTIF(C4:C45, "hđtn")</f>
        <v>3</v>
      </c>
      <c r="D66" s="13">
        <f t="shared" si="51"/>
        <v>3</v>
      </c>
      <c r="E66" s="13">
        <f t="shared" si="51"/>
        <v>3</v>
      </c>
      <c r="F66" s="13">
        <f t="shared" si="51"/>
        <v>3</v>
      </c>
      <c r="G66" s="13">
        <f t="shared" si="51"/>
        <v>3</v>
      </c>
      <c r="H66" s="13">
        <f t="shared" si="51"/>
        <v>3</v>
      </c>
      <c r="I66" s="13">
        <f t="shared" si="51"/>
        <v>3</v>
      </c>
      <c r="J66" s="13">
        <f t="shared" si="51"/>
        <v>3</v>
      </c>
      <c r="K66" s="13">
        <f t="shared" si="51"/>
        <v>3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7">
        <f t="shared" si="7"/>
        <v>33</v>
      </c>
      <c r="S66" s="6">
        <v>33</v>
      </c>
      <c r="T66" s="21">
        <f t="shared" si="8"/>
        <v>0</v>
      </c>
    </row>
    <row r="67" spans="1:20" ht="15.5" x14ac:dyDescent="0.35">
      <c r="A67" s="22"/>
      <c r="B67" s="22" t="s">
        <v>37</v>
      </c>
      <c r="C67" s="13">
        <f>COUNTIF(C4:C45, "sh")</f>
        <v>0</v>
      </c>
      <c r="D67" s="13">
        <f t="shared" ref="D67:K67" si="52">COUNTIF(D4:D45, "sh")</f>
        <v>0</v>
      </c>
      <c r="E67" s="13">
        <f t="shared" si="52"/>
        <v>0</v>
      </c>
      <c r="F67" s="13">
        <f t="shared" si="52"/>
        <v>0</v>
      </c>
      <c r="G67" s="13">
        <f t="shared" si="52"/>
        <v>0</v>
      </c>
      <c r="H67" s="13">
        <f t="shared" si="52"/>
        <v>0</v>
      </c>
      <c r="I67" s="13">
        <f t="shared" si="52"/>
        <v>0</v>
      </c>
      <c r="J67" s="13">
        <f t="shared" si="52"/>
        <v>0</v>
      </c>
      <c r="K67" s="13">
        <f t="shared" si="52"/>
        <v>0</v>
      </c>
      <c r="L67" s="13">
        <v>1</v>
      </c>
      <c r="M67" s="13">
        <v>1</v>
      </c>
      <c r="N67" s="13">
        <v>1</v>
      </c>
      <c r="O67" s="13">
        <v>1</v>
      </c>
      <c r="P67" s="13">
        <v>1</v>
      </c>
      <c r="Q67" s="13">
        <v>1</v>
      </c>
      <c r="R67" s="17">
        <f t="shared" si="7"/>
        <v>6</v>
      </c>
      <c r="S67" s="6">
        <v>6</v>
      </c>
      <c r="T67" s="21">
        <f t="shared" si="8"/>
        <v>0</v>
      </c>
    </row>
    <row r="68" spans="1:20" x14ac:dyDescent="0.35">
      <c r="A68" s="6"/>
      <c r="B68" s="6"/>
      <c r="C68" s="17">
        <f>SUM(C48:C67)</f>
        <v>27</v>
      </c>
      <c r="D68" s="17">
        <f t="shared" ref="D68:R68" si="53">SUM(D48:D67)</f>
        <v>27</v>
      </c>
      <c r="E68" s="17">
        <f t="shared" si="53"/>
        <v>27</v>
      </c>
      <c r="F68" s="17">
        <f t="shared" si="53"/>
        <v>27</v>
      </c>
      <c r="G68" s="17">
        <f t="shared" si="53"/>
        <v>27</v>
      </c>
      <c r="H68" s="17">
        <f t="shared" si="53"/>
        <v>27</v>
      </c>
      <c r="I68" s="17">
        <f t="shared" si="53"/>
        <v>28</v>
      </c>
      <c r="J68" s="17">
        <f t="shared" si="53"/>
        <v>28</v>
      </c>
      <c r="K68" s="17">
        <f t="shared" si="53"/>
        <v>28</v>
      </c>
      <c r="L68" s="17">
        <f t="shared" si="53"/>
        <v>30</v>
      </c>
      <c r="M68" s="17">
        <f t="shared" si="53"/>
        <v>30</v>
      </c>
      <c r="N68" s="17">
        <f t="shared" si="53"/>
        <v>30</v>
      </c>
      <c r="O68" s="17">
        <f t="shared" si="53"/>
        <v>30</v>
      </c>
      <c r="P68" s="17">
        <f t="shared" si="53"/>
        <v>30</v>
      </c>
      <c r="Q68" s="17">
        <f t="shared" si="53"/>
        <v>30</v>
      </c>
      <c r="R68" s="17">
        <f t="shared" si="53"/>
        <v>426</v>
      </c>
      <c r="S68" s="6"/>
    </row>
    <row r="69" spans="1:20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20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 t="s">
        <v>15</v>
      </c>
      <c r="N70" s="6"/>
      <c r="O70" s="6"/>
      <c r="P70" s="6"/>
      <c r="Q70" s="6"/>
      <c r="R70" s="6"/>
      <c r="S70" s="6"/>
    </row>
    <row r="71" spans="1:20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20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20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20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20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20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20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20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20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20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</sheetData>
  <mergeCells count="12">
    <mergeCell ref="A42:A46"/>
    <mergeCell ref="A17:A20"/>
    <mergeCell ref="A21:A25"/>
    <mergeCell ref="A30:A32"/>
    <mergeCell ref="A33:A35"/>
    <mergeCell ref="A36:A38"/>
    <mergeCell ref="A39:A41"/>
    <mergeCell ref="A13:A16"/>
    <mergeCell ref="A1:D1"/>
    <mergeCell ref="A2:O2"/>
    <mergeCell ref="A5:A8"/>
    <mergeCell ref="A9:A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ColWidth="12.6328125" defaultRowHeight="13" x14ac:dyDescent="0.3"/>
  <cols>
    <col min="1" max="1" width="2.90625" style="47" bestFit="1" customWidth="1"/>
    <col min="2" max="2" width="17.36328125" style="70" bestFit="1" customWidth="1"/>
    <col min="3" max="3" width="6.453125" style="47" bestFit="1" customWidth="1"/>
    <col min="4" max="4" width="9.6328125" style="47" bestFit="1" customWidth="1"/>
    <col min="5" max="5" width="4.26953125" style="47" bestFit="1" customWidth="1"/>
    <col min="6" max="6" width="3.90625" style="47" bestFit="1" customWidth="1"/>
    <col min="7" max="7" width="5.6328125" style="47" bestFit="1" customWidth="1"/>
    <col min="8" max="8" width="4.90625" style="47" bestFit="1" customWidth="1"/>
    <col min="9" max="9" width="6.90625" style="47" bestFit="1" customWidth="1"/>
    <col min="10" max="10" width="5.26953125" style="47" bestFit="1" customWidth="1"/>
    <col min="11" max="11" width="6.08984375" style="47" bestFit="1" customWidth="1"/>
    <col min="12" max="12" width="3.36328125" style="47" bestFit="1" customWidth="1"/>
    <col min="13" max="13" width="6.36328125" style="47" customWidth="1"/>
    <col min="14" max="14" width="7" style="47" customWidth="1"/>
    <col min="15" max="15" width="5.26953125" style="47" customWidth="1"/>
    <col min="16" max="16" width="3.08984375" style="47" bestFit="1" customWidth="1"/>
    <col min="17" max="17" width="5.08984375" style="47" bestFit="1" customWidth="1"/>
    <col min="18" max="18" width="5.36328125" style="47" bestFit="1" customWidth="1"/>
    <col min="19" max="19" width="4.36328125" style="47" bestFit="1" customWidth="1"/>
    <col min="20" max="20" width="3" style="47" bestFit="1" customWidth="1"/>
    <col min="21" max="21" width="4.26953125" style="47" bestFit="1" customWidth="1"/>
    <col min="22" max="22" width="4.7265625" style="47" bestFit="1" customWidth="1"/>
    <col min="23" max="23" width="5.90625" style="47" bestFit="1" customWidth="1"/>
    <col min="24" max="24" width="6.36328125" style="76" customWidth="1"/>
    <col min="25" max="29" width="1.36328125" style="47" bestFit="1" customWidth="1"/>
    <col min="30" max="16384" width="12.6328125" style="47"/>
  </cols>
  <sheetData>
    <row r="1" spans="1:30" s="5" customFormat="1" ht="78" x14ac:dyDescent="0.35">
      <c r="A1" s="31" t="s">
        <v>41</v>
      </c>
      <c r="B1" s="32" t="s">
        <v>26</v>
      </c>
      <c r="C1" s="33" t="s">
        <v>42</v>
      </c>
      <c r="D1" s="33" t="s">
        <v>43</v>
      </c>
      <c r="E1" s="33" t="s">
        <v>88</v>
      </c>
      <c r="F1" s="33" t="s">
        <v>20</v>
      </c>
      <c r="G1" s="33" t="s">
        <v>22</v>
      </c>
      <c r="H1" s="33" t="s">
        <v>32</v>
      </c>
      <c r="I1" s="33" t="s">
        <v>89</v>
      </c>
      <c r="J1" s="34" t="s">
        <v>34</v>
      </c>
      <c r="K1" s="33" t="s">
        <v>108</v>
      </c>
      <c r="L1" s="35" t="s">
        <v>90</v>
      </c>
      <c r="M1" s="36" t="s">
        <v>28</v>
      </c>
      <c r="N1" s="36" t="s">
        <v>31</v>
      </c>
      <c r="O1" s="36" t="s">
        <v>91</v>
      </c>
      <c r="P1" s="36" t="s">
        <v>39</v>
      </c>
      <c r="Q1" s="36" t="s">
        <v>109</v>
      </c>
      <c r="R1" s="36" t="s">
        <v>30</v>
      </c>
      <c r="S1" s="36" t="s">
        <v>95</v>
      </c>
      <c r="T1" s="36" t="s">
        <v>37</v>
      </c>
      <c r="U1" s="37" t="s">
        <v>92</v>
      </c>
      <c r="V1" s="36" t="s">
        <v>93</v>
      </c>
      <c r="W1" s="32" t="s">
        <v>94</v>
      </c>
      <c r="X1" s="38" t="s">
        <v>44</v>
      </c>
    </row>
    <row r="2" spans="1:30" x14ac:dyDescent="0.3">
      <c r="A2" s="39">
        <v>1</v>
      </c>
      <c r="B2" s="40" t="s">
        <v>45</v>
      </c>
      <c r="C2" s="41" t="s">
        <v>46</v>
      </c>
      <c r="D2" s="41" t="s">
        <v>47</v>
      </c>
      <c r="E2" s="9">
        <v>3</v>
      </c>
      <c r="F2" s="9">
        <v>12</v>
      </c>
      <c r="G2" s="9" t="s">
        <v>117</v>
      </c>
      <c r="H2" s="9" t="s">
        <v>119</v>
      </c>
      <c r="I2" s="72">
        <v>2</v>
      </c>
      <c r="J2" s="72">
        <v>1</v>
      </c>
      <c r="K2" s="9"/>
      <c r="L2" s="73"/>
      <c r="M2" s="42" t="s">
        <v>150</v>
      </c>
      <c r="N2" s="9" t="s">
        <v>113</v>
      </c>
      <c r="O2" s="72" t="s">
        <v>115</v>
      </c>
      <c r="P2" s="72">
        <v>2</v>
      </c>
      <c r="Q2" s="72"/>
      <c r="R2" s="72"/>
      <c r="S2" s="72">
        <v>1</v>
      </c>
      <c r="T2" s="72">
        <v>1</v>
      </c>
      <c r="U2" s="43">
        <f t="shared" ref="U2:U26" si="0">SUM(E2:T2)</f>
        <v>22</v>
      </c>
      <c r="V2" s="44">
        <v>17</v>
      </c>
      <c r="W2" s="45">
        <f t="shared" ref="W2:W26" si="1">U2-V2</f>
        <v>5</v>
      </c>
      <c r="X2" s="46"/>
      <c r="AC2" s="74"/>
    </row>
    <row r="3" spans="1:30" x14ac:dyDescent="0.3">
      <c r="A3" s="39">
        <v>2</v>
      </c>
      <c r="B3" s="40" t="s">
        <v>48</v>
      </c>
      <c r="C3" s="41" t="s">
        <v>49</v>
      </c>
      <c r="D3" s="41" t="s">
        <v>50</v>
      </c>
      <c r="E3" s="9">
        <v>3</v>
      </c>
      <c r="F3" s="9">
        <v>12</v>
      </c>
      <c r="G3" s="9" t="s">
        <v>117</v>
      </c>
      <c r="H3" s="9" t="s">
        <v>119</v>
      </c>
      <c r="I3" s="72">
        <v>2</v>
      </c>
      <c r="J3" s="72">
        <v>1</v>
      </c>
      <c r="K3" s="9"/>
      <c r="L3" s="72"/>
      <c r="M3" s="42" t="s">
        <v>150</v>
      </c>
      <c r="N3" s="9" t="s">
        <v>113</v>
      </c>
      <c r="O3" s="72" t="s">
        <v>115</v>
      </c>
      <c r="P3" s="72">
        <v>2</v>
      </c>
      <c r="Q3" s="72"/>
      <c r="R3" s="72"/>
      <c r="S3" s="72">
        <v>1</v>
      </c>
      <c r="T3" s="72">
        <v>1</v>
      </c>
      <c r="U3" s="43">
        <f t="shared" si="0"/>
        <v>22</v>
      </c>
      <c r="V3" s="44">
        <v>20</v>
      </c>
      <c r="W3" s="45">
        <f t="shared" si="1"/>
        <v>2</v>
      </c>
      <c r="X3" s="46"/>
      <c r="AB3" s="47" t="s">
        <v>15</v>
      </c>
    </row>
    <row r="4" spans="1:30" x14ac:dyDescent="0.3">
      <c r="A4" s="39">
        <v>3</v>
      </c>
      <c r="B4" s="40" t="s">
        <v>123</v>
      </c>
      <c r="C4" s="41" t="s">
        <v>49</v>
      </c>
      <c r="D4" s="41" t="s">
        <v>124</v>
      </c>
      <c r="E4" s="9">
        <v>3</v>
      </c>
      <c r="F4" s="9">
        <v>12</v>
      </c>
      <c r="G4" s="9" t="s">
        <v>117</v>
      </c>
      <c r="H4" s="9" t="s">
        <v>119</v>
      </c>
      <c r="I4" s="9">
        <v>2</v>
      </c>
      <c r="J4" s="72">
        <v>1</v>
      </c>
      <c r="K4" s="9"/>
      <c r="L4" s="72"/>
      <c r="M4" s="42" t="s">
        <v>150</v>
      </c>
      <c r="N4" s="9" t="s">
        <v>113</v>
      </c>
      <c r="O4" s="72" t="s">
        <v>115</v>
      </c>
      <c r="P4" s="72">
        <v>2</v>
      </c>
      <c r="Q4" s="72"/>
      <c r="R4" s="72"/>
      <c r="S4" s="72">
        <v>1</v>
      </c>
      <c r="T4" s="72">
        <v>1</v>
      </c>
      <c r="U4" s="43">
        <f t="shared" si="0"/>
        <v>22</v>
      </c>
      <c r="V4" s="44">
        <v>20</v>
      </c>
      <c r="W4" s="45">
        <f t="shared" si="1"/>
        <v>2</v>
      </c>
      <c r="X4" s="46"/>
    </row>
    <row r="5" spans="1:30" x14ac:dyDescent="0.3">
      <c r="A5" s="39">
        <v>4</v>
      </c>
      <c r="B5" s="40" t="s">
        <v>58</v>
      </c>
      <c r="C5" s="41" t="s">
        <v>59</v>
      </c>
      <c r="D5" s="41" t="s">
        <v>53</v>
      </c>
      <c r="E5" s="9">
        <v>5</v>
      </c>
      <c r="F5" s="9">
        <v>10</v>
      </c>
      <c r="G5" s="42" t="s">
        <v>112</v>
      </c>
      <c r="H5" s="9" t="s">
        <v>119</v>
      </c>
      <c r="I5" s="9">
        <v>2</v>
      </c>
      <c r="J5" s="72">
        <v>1</v>
      </c>
      <c r="K5" s="9"/>
      <c r="L5" s="72"/>
      <c r="M5" s="42" t="s">
        <v>118</v>
      </c>
      <c r="N5" s="9" t="s">
        <v>113</v>
      </c>
      <c r="O5" s="72" t="s">
        <v>115</v>
      </c>
      <c r="P5" s="72">
        <v>2</v>
      </c>
      <c r="Q5" s="72"/>
      <c r="R5" s="72"/>
      <c r="S5" s="72">
        <v>1</v>
      </c>
      <c r="T5" s="72">
        <v>1</v>
      </c>
      <c r="U5" s="43">
        <f t="shared" si="0"/>
        <v>22</v>
      </c>
      <c r="V5" s="44">
        <v>19</v>
      </c>
      <c r="W5" s="45">
        <f t="shared" si="1"/>
        <v>3</v>
      </c>
      <c r="X5" s="46"/>
      <c r="Y5" s="47" t="s">
        <v>15</v>
      </c>
      <c r="AC5" s="47" t="s">
        <v>15</v>
      </c>
    </row>
    <row r="6" spans="1:30" x14ac:dyDescent="0.3">
      <c r="A6" s="39">
        <v>5</v>
      </c>
      <c r="B6" s="40" t="s">
        <v>61</v>
      </c>
      <c r="C6" s="41" t="s">
        <v>49</v>
      </c>
      <c r="D6" s="41" t="s">
        <v>55</v>
      </c>
      <c r="E6" s="9">
        <v>5</v>
      </c>
      <c r="F6" s="9">
        <v>10</v>
      </c>
      <c r="G6" s="9" t="s">
        <v>149</v>
      </c>
      <c r="H6" s="72">
        <v>1</v>
      </c>
      <c r="I6" s="9">
        <v>2</v>
      </c>
      <c r="J6" s="72">
        <v>1</v>
      </c>
      <c r="K6" s="9"/>
      <c r="L6" s="72"/>
      <c r="M6" s="42" t="s">
        <v>150</v>
      </c>
      <c r="N6" s="9" t="s">
        <v>113</v>
      </c>
      <c r="O6" s="72" t="s">
        <v>115</v>
      </c>
      <c r="P6" s="72">
        <v>2</v>
      </c>
      <c r="Q6" s="72"/>
      <c r="R6" s="72" t="s">
        <v>15</v>
      </c>
      <c r="S6" s="72">
        <v>1</v>
      </c>
      <c r="T6" s="72">
        <v>1</v>
      </c>
      <c r="U6" s="43">
        <f t="shared" si="0"/>
        <v>23</v>
      </c>
      <c r="V6" s="44">
        <v>20</v>
      </c>
      <c r="W6" s="45">
        <f t="shared" si="1"/>
        <v>3</v>
      </c>
      <c r="X6" s="46"/>
      <c r="Y6" s="48"/>
      <c r="Z6" s="48"/>
    </row>
    <row r="7" spans="1:30" x14ac:dyDescent="0.3">
      <c r="A7" s="39">
        <v>6</v>
      </c>
      <c r="B7" s="40" t="s">
        <v>51</v>
      </c>
      <c r="C7" s="41" t="s">
        <v>49</v>
      </c>
      <c r="D7" s="41" t="s">
        <v>57</v>
      </c>
      <c r="E7" s="9">
        <v>5</v>
      </c>
      <c r="F7" s="49">
        <v>10</v>
      </c>
      <c r="G7" s="9" t="s">
        <v>149</v>
      </c>
      <c r="H7" s="72">
        <v>1</v>
      </c>
      <c r="I7" s="9">
        <v>2</v>
      </c>
      <c r="J7" s="72">
        <v>1</v>
      </c>
      <c r="K7" s="9"/>
      <c r="L7" s="72"/>
      <c r="M7" s="42" t="s">
        <v>150</v>
      </c>
      <c r="N7" s="9" t="s">
        <v>113</v>
      </c>
      <c r="O7" s="72" t="s">
        <v>115</v>
      </c>
      <c r="P7" s="72">
        <v>2</v>
      </c>
      <c r="Q7" s="72"/>
      <c r="R7" s="72"/>
      <c r="S7" s="72">
        <v>1</v>
      </c>
      <c r="T7" s="72">
        <v>1</v>
      </c>
      <c r="U7" s="43">
        <f t="shared" si="0"/>
        <v>23</v>
      </c>
      <c r="V7" s="44">
        <v>20</v>
      </c>
      <c r="W7" s="45">
        <f t="shared" si="1"/>
        <v>3</v>
      </c>
      <c r="X7" s="46"/>
      <c r="AC7" s="47" t="s">
        <v>15</v>
      </c>
    </row>
    <row r="8" spans="1:30" x14ac:dyDescent="0.3">
      <c r="A8" s="39">
        <v>7</v>
      </c>
      <c r="B8" s="40" t="s">
        <v>52</v>
      </c>
      <c r="C8" s="41" t="s">
        <v>46</v>
      </c>
      <c r="D8" s="41" t="s">
        <v>60</v>
      </c>
      <c r="E8" s="9">
        <v>5</v>
      </c>
      <c r="F8" s="49">
        <v>7</v>
      </c>
      <c r="G8" s="9" t="s">
        <v>149</v>
      </c>
      <c r="H8" s="50">
        <v>1</v>
      </c>
      <c r="I8" s="9" t="s">
        <v>116</v>
      </c>
      <c r="J8" s="72">
        <v>1</v>
      </c>
      <c r="K8" s="42" t="s">
        <v>112</v>
      </c>
      <c r="L8" s="72"/>
      <c r="M8" s="42" t="s">
        <v>150</v>
      </c>
      <c r="N8" s="9" t="s">
        <v>113</v>
      </c>
      <c r="O8" s="72" t="s">
        <v>115</v>
      </c>
      <c r="P8" s="72">
        <v>4</v>
      </c>
      <c r="Q8" s="72" t="s">
        <v>128</v>
      </c>
      <c r="R8" s="72"/>
      <c r="S8" s="72">
        <v>1</v>
      </c>
      <c r="T8" s="72">
        <v>1</v>
      </c>
      <c r="U8" s="43">
        <f t="shared" si="0"/>
        <v>20</v>
      </c>
      <c r="V8" s="44">
        <v>17</v>
      </c>
      <c r="W8" s="45">
        <f t="shared" si="1"/>
        <v>3</v>
      </c>
      <c r="X8" s="46"/>
      <c r="AC8" s="47" t="s">
        <v>15</v>
      </c>
    </row>
    <row r="9" spans="1:30" x14ac:dyDescent="0.3">
      <c r="A9" s="39">
        <v>8</v>
      </c>
      <c r="B9" s="40" t="s">
        <v>63</v>
      </c>
      <c r="C9" s="41" t="s">
        <v>49</v>
      </c>
      <c r="D9" s="41" t="s">
        <v>62</v>
      </c>
      <c r="E9" s="9">
        <v>5</v>
      </c>
      <c r="F9" s="49">
        <v>7</v>
      </c>
      <c r="G9" s="9" t="s">
        <v>149</v>
      </c>
      <c r="H9" s="50">
        <v>1</v>
      </c>
      <c r="I9" s="9">
        <v>2</v>
      </c>
      <c r="J9" s="72">
        <v>1</v>
      </c>
      <c r="K9" s="42" t="s">
        <v>112</v>
      </c>
      <c r="L9" s="72"/>
      <c r="M9" s="42" t="s">
        <v>150</v>
      </c>
      <c r="N9" s="9" t="s">
        <v>113</v>
      </c>
      <c r="O9" s="72" t="s">
        <v>115</v>
      </c>
      <c r="P9" s="72">
        <v>4</v>
      </c>
      <c r="Q9" s="72" t="s">
        <v>128</v>
      </c>
      <c r="R9" s="72"/>
      <c r="S9" s="72">
        <v>1</v>
      </c>
      <c r="T9" s="72">
        <v>1</v>
      </c>
      <c r="U9" s="43">
        <f t="shared" si="0"/>
        <v>22</v>
      </c>
      <c r="V9" s="44">
        <v>20</v>
      </c>
      <c r="W9" s="45">
        <f t="shared" si="1"/>
        <v>2</v>
      </c>
      <c r="X9" s="46"/>
      <c r="AC9" s="47" t="s">
        <v>15</v>
      </c>
    </row>
    <row r="10" spans="1:30" x14ac:dyDescent="0.3">
      <c r="A10" s="39">
        <v>9</v>
      </c>
      <c r="B10" s="40" t="s">
        <v>54</v>
      </c>
      <c r="C10" s="41" t="s">
        <v>49</v>
      </c>
      <c r="D10" s="41" t="s">
        <v>64</v>
      </c>
      <c r="E10" s="9">
        <v>5</v>
      </c>
      <c r="F10" s="49">
        <v>7</v>
      </c>
      <c r="G10" s="9" t="s">
        <v>149</v>
      </c>
      <c r="H10" s="50">
        <v>1</v>
      </c>
      <c r="I10" s="9">
        <v>2</v>
      </c>
      <c r="J10" s="72">
        <v>1</v>
      </c>
      <c r="K10" s="42" t="s">
        <v>112</v>
      </c>
      <c r="L10" s="72"/>
      <c r="M10" s="42" t="s">
        <v>150</v>
      </c>
      <c r="N10" s="9" t="s">
        <v>113</v>
      </c>
      <c r="O10" s="72" t="s">
        <v>115</v>
      </c>
      <c r="P10" s="72">
        <v>4</v>
      </c>
      <c r="Q10" s="72" t="s">
        <v>128</v>
      </c>
      <c r="R10" s="72"/>
      <c r="S10" s="72">
        <v>1</v>
      </c>
      <c r="T10" s="72">
        <v>1</v>
      </c>
      <c r="U10" s="43">
        <f t="shared" si="0"/>
        <v>22</v>
      </c>
      <c r="V10" s="44">
        <v>20</v>
      </c>
      <c r="W10" s="45">
        <f t="shared" si="1"/>
        <v>2</v>
      </c>
      <c r="X10" s="46"/>
      <c r="AC10" s="47" t="s">
        <v>15</v>
      </c>
      <c r="AD10" s="47" t="s">
        <v>15</v>
      </c>
    </row>
    <row r="11" spans="1:30" x14ac:dyDescent="0.3">
      <c r="A11" s="39">
        <v>10</v>
      </c>
      <c r="B11" s="70" t="s">
        <v>68</v>
      </c>
      <c r="C11" s="41" t="s">
        <v>46</v>
      </c>
      <c r="D11" s="41" t="s">
        <v>66</v>
      </c>
      <c r="E11" s="9">
        <v>5</v>
      </c>
      <c r="F11" s="49">
        <v>8</v>
      </c>
      <c r="G11" s="9" t="s">
        <v>149</v>
      </c>
      <c r="H11" s="50">
        <v>1</v>
      </c>
      <c r="I11" s="9">
        <v>2</v>
      </c>
      <c r="J11" s="9"/>
      <c r="K11" s="9">
        <v>1</v>
      </c>
      <c r="L11" s="9">
        <v>2</v>
      </c>
      <c r="M11" s="42" t="s">
        <v>150</v>
      </c>
      <c r="N11" s="9" t="s">
        <v>113</v>
      </c>
      <c r="O11" s="72" t="s">
        <v>114</v>
      </c>
      <c r="P11" s="72"/>
      <c r="Q11" s="72"/>
      <c r="R11" s="72">
        <v>1</v>
      </c>
      <c r="S11" s="72">
        <v>1</v>
      </c>
      <c r="T11" s="72">
        <v>1</v>
      </c>
      <c r="U11" s="43">
        <f>SUM(E11:R11)</f>
        <v>20</v>
      </c>
      <c r="V11" s="44">
        <v>20</v>
      </c>
      <c r="W11" s="45">
        <f t="shared" si="1"/>
        <v>0</v>
      </c>
      <c r="X11" s="46"/>
      <c r="AC11" s="47" t="s">
        <v>15</v>
      </c>
    </row>
    <row r="12" spans="1:30" x14ac:dyDescent="0.3">
      <c r="A12" s="39">
        <v>11</v>
      </c>
      <c r="B12" s="40" t="s">
        <v>56</v>
      </c>
      <c r="C12" s="41" t="s">
        <v>49</v>
      </c>
      <c r="D12" s="41" t="s">
        <v>67</v>
      </c>
      <c r="E12" s="9">
        <v>5</v>
      </c>
      <c r="F12" s="49">
        <v>8</v>
      </c>
      <c r="G12" s="9" t="s">
        <v>149</v>
      </c>
      <c r="H12" s="50">
        <v>1</v>
      </c>
      <c r="I12" s="72">
        <v>2</v>
      </c>
      <c r="J12" s="9"/>
      <c r="K12" s="42" t="s">
        <v>112</v>
      </c>
      <c r="L12" s="9">
        <v>2</v>
      </c>
      <c r="M12" s="42" t="s">
        <v>150</v>
      </c>
      <c r="N12" s="9" t="s">
        <v>113</v>
      </c>
      <c r="O12" s="72" t="s">
        <v>114</v>
      </c>
      <c r="P12" s="72"/>
      <c r="Q12" s="72"/>
      <c r="R12" s="42" t="s">
        <v>112</v>
      </c>
      <c r="S12" s="72">
        <v>1</v>
      </c>
      <c r="T12" s="72">
        <v>1</v>
      </c>
      <c r="U12" s="43">
        <f t="shared" ref="U12:U16" si="2">SUM(E12:R12)</f>
        <v>18</v>
      </c>
      <c r="V12" s="44">
        <v>16</v>
      </c>
      <c r="W12" s="45">
        <f t="shared" si="1"/>
        <v>2</v>
      </c>
      <c r="X12" s="46"/>
      <c r="AA12" s="47" t="s">
        <v>15</v>
      </c>
      <c r="AC12" s="47" t="s">
        <v>15</v>
      </c>
    </row>
    <row r="13" spans="1:30" x14ac:dyDescent="0.3">
      <c r="A13" s="39">
        <v>12</v>
      </c>
      <c r="B13" s="40" t="s">
        <v>65</v>
      </c>
      <c r="C13" s="41" t="s">
        <v>49</v>
      </c>
      <c r="D13" s="41" t="s">
        <v>86</v>
      </c>
      <c r="E13" s="9">
        <v>5</v>
      </c>
      <c r="F13" s="49">
        <v>8</v>
      </c>
      <c r="G13" s="9" t="s">
        <v>149</v>
      </c>
      <c r="H13" s="50">
        <v>1</v>
      </c>
      <c r="I13" s="9" t="s">
        <v>29</v>
      </c>
      <c r="J13" s="9"/>
      <c r="K13" s="9">
        <v>1</v>
      </c>
      <c r="L13" s="9">
        <v>2</v>
      </c>
      <c r="M13" s="42" t="s">
        <v>150</v>
      </c>
      <c r="N13" s="9" t="s">
        <v>113</v>
      </c>
      <c r="O13" s="72" t="s">
        <v>114</v>
      </c>
      <c r="P13" s="72"/>
      <c r="Q13" s="72"/>
      <c r="R13" s="72">
        <v>1</v>
      </c>
      <c r="S13" s="72">
        <v>1</v>
      </c>
      <c r="T13" s="72">
        <v>1</v>
      </c>
      <c r="U13" s="43">
        <f t="shared" si="2"/>
        <v>18</v>
      </c>
      <c r="V13" s="44">
        <v>18</v>
      </c>
      <c r="W13" s="45">
        <f t="shared" si="1"/>
        <v>0</v>
      </c>
      <c r="X13" s="46"/>
      <c r="Z13" s="47" t="s">
        <v>15</v>
      </c>
    </row>
    <row r="14" spans="1:30" x14ac:dyDescent="0.3">
      <c r="A14" s="39">
        <v>13</v>
      </c>
      <c r="B14" s="40" t="s">
        <v>106</v>
      </c>
      <c r="C14" s="41" t="s">
        <v>59</v>
      </c>
      <c r="D14" s="41" t="s">
        <v>69</v>
      </c>
      <c r="E14" s="9">
        <v>5</v>
      </c>
      <c r="F14" s="49">
        <v>8</v>
      </c>
      <c r="G14" s="9" t="s">
        <v>149</v>
      </c>
      <c r="H14" s="50">
        <v>1</v>
      </c>
      <c r="I14" s="9" t="s">
        <v>29</v>
      </c>
      <c r="J14" s="9"/>
      <c r="K14" s="42" t="s">
        <v>112</v>
      </c>
      <c r="L14" s="9">
        <v>2</v>
      </c>
      <c r="M14" s="42" t="s">
        <v>150</v>
      </c>
      <c r="N14" s="9" t="s">
        <v>113</v>
      </c>
      <c r="O14" s="72" t="s">
        <v>114</v>
      </c>
      <c r="P14" s="72"/>
      <c r="Q14" s="72"/>
      <c r="R14" s="72">
        <v>1</v>
      </c>
      <c r="S14" s="72">
        <v>1</v>
      </c>
      <c r="T14" s="72">
        <v>1</v>
      </c>
      <c r="U14" s="43">
        <f t="shared" si="2"/>
        <v>17</v>
      </c>
      <c r="V14" s="44">
        <v>17</v>
      </c>
      <c r="W14" s="45">
        <f t="shared" si="1"/>
        <v>0</v>
      </c>
      <c r="X14" s="46"/>
      <c r="Y14" s="51"/>
      <c r="AC14" s="47" t="s">
        <v>15</v>
      </c>
    </row>
    <row r="15" spans="1:30" x14ac:dyDescent="0.3">
      <c r="A15" s="39">
        <v>14</v>
      </c>
      <c r="B15" s="40" t="s">
        <v>107</v>
      </c>
      <c r="C15" s="41" t="s">
        <v>49</v>
      </c>
      <c r="D15" s="41" t="s">
        <v>70</v>
      </c>
      <c r="E15" s="9">
        <v>5</v>
      </c>
      <c r="F15" s="49">
        <v>8</v>
      </c>
      <c r="G15" s="9" t="s">
        <v>149</v>
      </c>
      <c r="H15" s="50">
        <v>1</v>
      </c>
      <c r="I15" s="9">
        <v>2</v>
      </c>
      <c r="J15" s="9"/>
      <c r="K15" s="9">
        <v>1</v>
      </c>
      <c r="L15" s="9">
        <v>2</v>
      </c>
      <c r="M15" s="42" t="s">
        <v>150</v>
      </c>
      <c r="N15" s="9" t="s">
        <v>113</v>
      </c>
      <c r="O15" s="72" t="s">
        <v>114</v>
      </c>
      <c r="P15" s="72"/>
      <c r="Q15" s="72"/>
      <c r="R15" s="72">
        <v>1</v>
      </c>
      <c r="S15" s="72">
        <v>1</v>
      </c>
      <c r="T15" s="72">
        <v>1</v>
      </c>
      <c r="U15" s="43">
        <f t="shared" si="2"/>
        <v>20</v>
      </c>
      <c r="V15" s="44">
        <v>20</v>
      </c>
      <c r="W15" s="45">
        <f t="shared" si="1"/>
        <v>0</v>
      </c>
      <c r="X15" s="46"/>
      <c r="Y15" s="52"/>
      <c r="Z15" s="52"/>
    </row>
    <row r="16" spans="1:30" x14ac:dyDescent="0.3">
      <c r="A16" s="39">
        <v>15</v>
      </c>
      <c r="B16" s="53" t="s">
        <v>84</v>
      </c>
      <c r="C16" s="41" t="s">
        <v>49</v>
      </c>
      <c r="D16" s="41" t="s">
        <v>105</v>
      </c>
      <c r="E16" s="9">
        <v>5</v>
      </c>
      <c r="F16" s="49">
        <v>8</v>
      </c>
      <c r="G16" s="9" t="s">
        <v>149</v>
      </c>
      <c r="H16" s="50">
        <v>1</v>
      </c>
      <c r="I16" s="9">
        <v>2</v>
      </c>
      <c r="J16" s="9"/>
      <c r="K16" s="9">
        <v>1</v>
      </c>
      <c r="L16" s="9">
        <v>2</v>
      </c>
      <c r="M16" s="42" t="s">
        <v>150</v>
      </c>
      <c r="N16" s="9" t="s">
        <v>113</v>
      </c>
      <c r="O16" s="72" t="s">
        <v>114</v>
      </c>
      <c r="P16" s="72"/>
      <c r="Q16" s="72"/>
      <c r="R16" s="72">
        <v>1</v>
      </c>
      <c r="S16" s="72">
        <v>1</v>
      </c>
      <c r="T16" s="72">
        <v>1</v>
      </c>
      <c r="U16" s="43">
        <f t="shared" si="2"/>
        <v>20</v>
      </c>
      <c r="V16" s="44">
        <v>20</v>
      </c>
      <c r="W16" s="45">
        <f t="shared" si="1"/>
        <v>0</v>
      </c>
      <c r="X16" s="46"/>
      <c r="Y16" s="51"/>
    </row>
    <row r="17" spans="1:30" x14ac:dyDescent="0.3">
      <c r="A17" s="39">
        <v>16</v>
      </c>
      <c r="B17" s="40" t="s">
        <v>71</v>
      </c>
      <c r="C17" s="41" t="s">
        <v>72</v>
      </c>
      <c r="D17" s="41" t="s">
        <v>73</v>
      </c>
      <c r="E17" s="54">
        <f t="shared" ref="E17:N17" si="3">COUNTIF(E2:E16, "văn")*4</f>
        <v>0</v>
      </c>
      <c r="F17" s="54">
        <f t="shared" si="3"/>
        <v>0</v>
      </c>
      <c r="G17" s="54">
        <f t="shared" si="3"/>
        <v>0</v>
      </c>
      <c r="H17" s="54">
        <f t="shared" si="3"/>
        <v>0</v>
      </c>
      <c r="I17" s="54">
        <f t="shared" si="3"/>
        <v>0</v>
      </c>
      <c r="J17" s="54">
        <f t="shared" si="3"/>
        <v>0</v>
      </c>
      <c r="K17" s="54">
        <f t="shared" si="3"/>
        <v>0</v>
      </c>
      <c r="L17" s="54">
        <f t="shared" si="3"/>
        <v>0</v>
      </c>
      <c r="M17" s="54">
        <f t="shared" si="3"/>
        <v>0</v>
      </c>
      <c r="N17" s="54">
        <f t="shared" si="3"/>
        <v>0</v>
      </c>
      <c r="O17" s="54">
        <f>COUNTIF(O2:O16, "văn")*4</f>
        <v>24</v>
      </c>
      <c r="P17" s="54">
        <f t="shared" ref="P17:T17" si="4">COUNTIF(P2:P16, "văn")*4</f>
        <v>0</v>
      </c>
      <c r="Q17" s="54">
        <f t="shared" si="4"/>
        <v>0</v>
      </c>
      <c r="R17" s="54">
        <f t="shared" si="4"/>
        <v>0</v>
      </c>
      <c r="S17" s="54">
        <f t="shared" si="4"/>
        <v>0</v>
      </c>
      <c r="T17" s="54">
        <f t="shared" si="4"/>
        <v>0</v>
      </c>
      <c r="U17" s="43">
        <v>18</v>
      </c>
      <c r="V17" s="44">
        <v>18</v>
      </c>
      <c r="W17" s="45">
        <f t="shared" si="1"/>
        <v>0</v>
      </c>
      <c r="X17" s="46"/>
      <c r="Y17" s="55"/>
      <c r="Z17" s="55"/>
      <c r="AC17" s="74"/>
    </row>
    <row r="18" spans="1:30" x14ac:dyDescent="0.3">
      <c r="A18" s="39">
        <v>17</v>
      </c>
      <c r="B18" s="40" t="s">
        <v>74</v>
      </c>
      <c r="C18" s="56" t="s">
        <v>75</v>
      </c>
      <c r="D18" s="56" t="s">
        <v>73</v>
      </c>
      <c r="E18" s="54">
        <f>COUNTIF(E2:E16, "giang")*4</f>
        <v>0</v>
      </c>
      <c r="F18" s="54">
        <f t="shared" ref="F18:T18" si="5">COUNTIF(F2:F16, "giang")*4</f>
        <v>0</v>
      </c>
      <c r="G18" s="54">
        <f t="shared" si="5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54">
        <f t="shared" si="5"/>
        <v>0</v>
      </c>
      <c r="L18" s="54">
        <f t="shared" si="5"/>
        <v>0</v>
      </c>
      <c r="M18" s="54">
        <f t="shared" si="5"/>
        <v>0</v>
      </c>
      <c r="N18" s="54">
        <f t="shared" si="5"/>
        <v>0</v>
      </c>
      <c r="O18" s="54">
        <v>22</v>
      </c>
      <c r="P18" s="54">
        <f t="shared" si="5"/>
        <v>0</v>
      </c>
      <c r="Q18" s="54">
        <f t="shared" si="5"/>
        <v>0</v>
      </c>
      <c r="R18" s="54">
        <f t="shared" si="5"/>
        <v>0</v>
      </c>
      <c r="S18" s="54">
        <f t="shared" si="5"/>
        <v>0</v>
      </c>
      <c r="T18" s="54">
        <f t="shared" si="5"/>
        <v>0</v>
      </c>
      <c r="U18" s="43">
        <v>18</v>
      </c>
      <c r="V18" s="44">
        <v>18</v>
      </c>
      <c r="W18" s="57">
        <f t="shared" si="1"/>
        <v>0</v>
      </c>
      <c r="X18" s="46"/>
      <c r="Y18" s="52"/>
      <c r="Z18" s="52"/>
    </row>
    <row r="19" spans="1:30" x14ac:dyDescent="0.3">
      <c r="A19" s="39">
        <v>18</v>
      </c>
      <c r="B19" s="58" t="s">
        <v>76</v>
      </c>
      <c r="C19" s="59" t="s">
        <v>77</v>
      </c>
      <c r="D19" s="59" t="s">
        <v>28</v>
      </c>
      <c r="E19" s="60">
        <f>COUNTIF(E2:E16, "thảo")</f>
        <v>0</v>
      </c>
      <c r="F19" s="60">
        <f t="shared" ref="F19:T19" si="6">COUNTIF(F2:F16, "thảo")</f>
        <v>0</v>
      </c>
      <c r="G19" s="60">
        <f t="shared" si="6"/>
        <v>0</v>
      </c>
      <c r="H19" s="60">
        <f t="shared" si="6"/>
        <v>0</v>
      </c>
      <c r="I19" s="60">
        <f t="shared" si="6"/>
        <v>0</v>
      </c>
      <c r="J19" s="60">
        <f t="shared" si="6"/>
        <v>0</v>
      </c>
      <c r="K19" s="60">
        <f t="shared" si="6"/>
        <v>0</v>
      </c>
      <c r="L19" s="60">
        <f t="shared" si="6"/>
        <v>0</v>
      </c>
      <c r="M19" s="60">
        <f t="shared" si="6"/>
        <v>1</v>
      </c>
      <c r="N19" s="60">
        <f t="shared" si="6"/>
        <v>0</v>
      </c>
      <c r="O19" s="60">
        <f t="shared" si="6"/>
        <v>0</v>
      </c>
      <c r="P19" s="60">
        <f t="shared" si="6"/>
        <v>0</v>
      </c>
      <c r="Q19" s="60">
        <f t="shared" si="6"/>
        <v>0</v>
      </c>
      <c r="R19" s="60">
        <f t="shared" si="6"/>
        <v>0</v>
      </c>
      <c r="S19" s="60">
        <f t="shared" si="6"/>
        <v>0</v>
      </c>
      <c r="T19" s="60">
        <f t="shared" si="6"/>
        <v>0</v>
      </c>
      <c r="U19" s="43">
        <f t="shared" si="0"/>
        <v>1</v>
      </c>
      <c r="V19" s="61">
        <v>1</v>
      </c>
      <c r="W19" s="61">
        <f t="shared" si="1"/>
        <v>0</v>
      </c>
      <c r="X19" s="62"/>
      <c r="Y19" s="52"/>
      <c r="Z19" s="52"/>
    </row>
    <row r="20" spans="1:30" x14ac:dyDescent="0.3">
      <c r="A20" s="39">
        <v>19</v>
      </c>
      <c r="B20" s="63" t="s">
        <v>78</v>
      </c>
      <c r="C20" s="59" t="s">
        <v>49</v>
      </c>
      <c r="D20" s="59" t="s">
        <v>97</v>
      </c>
      <c r="E20" s="54">
        <f t="shared" ref="E20:T20" si="7">COUNTIF(E1:E16, "khanh")</f>
        <v>0</v>
      </c>
      <c r="F20" s="54">
        <f t="shared" si="7"/>
        <v>0</v>
      </c>
      <c r="G20" s="54">
        <f>COUNTIF(G1:G16, "khanh")*2</f>
        <v>6</v>
      </c>
      <c r="H20" s="54">
        <f t="shared" si="7"/>
        <v>0</v>
      </c>
      <c r="I20" s="54">
        <f t="shared" si="7"/>
        <v>0</v>
      </c>
      <c r="J20" s="54">
        <f t="shared" si="7"/>
        <v>0</v>
      </c>
      <c r="K20" s="54">
        <f t="shared" si="7"/>
        <v>0</v>
      </c>
      <c r="L20" s="54">
        <f t="shared" si="7"/>
        <v>0</v>
      </c>
      <c r="M20" s="54">
        <f t="shared" si="7"/>
        <v>14</v>
      </c>
      <c r="N20" s="54">
        <f t="shared" si="7"/>
        <v>0</v>
      </c>
      <c r="O20" s="54">
        <f t="shared" si="7"/>
        <v>0</v>
      </c>
      <c r="P20" s="54">
        <f t="shared" si="7"/>
        <v>0</v>
      </c>
      <c r="Q20" s="54">
        <f t="shared" si="7"/>
        <v>0</v>
      </c>
      <c r="R20" s="54">
        <f t="shared" si="7"/>
        <v>0</v>
      </c>
      <c r="S20" s="54">
        <f t="shared" si="7"/>
        <v>0</v>
      </c>
      <c r="T20" s="54">
        <f t="shared" si="7"/>
        <v>0</v>
      </c>
      <c r="U20" s="43">
        <f t="shared" si="0"/>
        <v>20</v>
      </c>
      <c r="V20" s="44">
        <v>20</v>
      </c>
      <c r="W20" s="44">
        <f t="shared" si="1"/>
        <v>0</v>
      </c>
      <c r="X20" s="64"/>
      <c r="Y20" s="52"/>
      <c r="Z20" s="52"/>
    </row>
    <row r="21" spans="1:30" x14ac:dyDescent="0.3">
      <c r="A21" s="39">
        <v>20</v>
      </c>
      <c r="B21" s="63" t="s">
        <v>79</v>
      </c>
      <c r="C21" s="59" t="s">
        <v>49</v>
      </c>
      <c r="D21" s="59" t="s">
        <v>31</v>
      </c>
      <c r="E21" s="54">
        <f t="shared" ref="E21:T21" si="8">COUNTIF(E2:E15, "hương")</f>
        <v>0</v>
      </c>
      <c r="F21" s="54">
        <f t="shared" si="8"/>
        <v>0</v>
      </c>
      <c r="G21" s="54">
        <f>COUNTIF(G2:G15, "hương")*2</f>
        <v>2</v>
      </c>
      <c r="H21" s="54">
        <f t="shared" si="8"/>
        <v>0</v>
      </c>
      <c r="I21" s="54">
        <f>COUNTIF(I2:I15, "hương")</f>
        <v>0</v>
      </c>
      <c r="J21" s="54">
        <f t="shared" si="8"/>
        <v>0</v>
      </c>
      <c r="K21" s="54">
        <f>COUNTIF(K2:K16, "hương")</f>
        <v>5</v>
      </c>
      <c r="L21" s="54">
        <f t="shared" si="8"/>
        <v>0</v>
      </c>
      <c r="M21" s="54">
        <f t="shared" si="8"/>
        <v>0</v>
      </c>
      <c r="N21" s="54">
        <f>COUNTIF(N2:N16, "hương")</f>
        <v>15</v>
      </c>
      <c r="O21" s="54">
        <f t="shared" si="8"/>
        <v>0</v>
      </c>
      <c r="P21" s="54">
        <f t="shared" si="8"/>
        <v>0</v>
      </c>
      <c r="Q21" s="54">
        <f t="shared" si="8"/>
        <v>0</v>
      </c>
      <c r="R21" s="54">
        <f t="shared" si="8"/>
        <v>1</v>
      </c>
      <c r="S21" s="54">
        <f t="shared" si="8"/>
        <v>0</v>
      </c>
      <c r="T21" s="54">
        <f t="shared" si="8"/>
        <v>0</v>
      </c>
      <c r="U21" s="43">
        <f t="shared" si="0"/>
        <v>23</v>
      </c>
      <c r="V21" s="44">
        <v>21</v>
      </c>
      <c r="W21" s="44">
        <f t="shared" si="1"/>
        <v>2</v>
      </c>
      <c r="X21" s="64"/>
      <c r="Y21" s="52"/>
      <c r="Z21" s="52"/>
      <c r="AC21" s="47" t="s">
        <v>15</v>
      </c>
    </row>
    <row r="22" spans="1:30" s="48" customFormat="1" x14ac:dyDescent="0.3">
      <c r="A22" s="39">
        <v>23</v>
      </c>
      <c r="B22" s="65" t="s">
        <v>83</v>
      </c>
      <c r="C22" s="75" t="s">
        <v>49</v>
      </c>
      <c r="D22" s="75" t="s">
        <v>96</v>
      </c>
      <c r="E22" s="54">
        <f t="shared" ref="E22:G22" si="9">COUNTIF(E3:E16, "thuần")</f>
        <v>0</v>
      </c>
      <c r="F22" s="54">
        <f t="shared" si="9"/>
        <v>0</v>
      </c>
      <c r="G22" s="54">
        <f t="shared" si="9"/>
        <v>0</v>
      </c>
      <c r="H22" s="54">
        <f>COUNTIF(H1:H16, "thuần")</f>
        <v>4</v>
      </c>
      <c r="I22" s="54">
        <f t="shared" ref="I22:T22" si="10">COUNTIF(I3:I16, "thuần")</f>
        <v>0</v>
      </c>
      <c r="J22" s="54">
        <f t="shared" si="10"/>
        <v>0</v>
      </c>
      <c r="K22" s="54">
        <f t="shared" si="10"/>
        <v>0</v>
      </c>
      <c r="L22" s="54">
        <f t="shared" si="10"/>
        <v>0</v>
      </c>
      <c r="M22" s="54">
        <f t="shared" si="10"/>
        <v>0</v>
      </c>
      <c r="N22" s="54">
        <f t="shared" si="10"/>
        <v>0</v>
      </c>
      <c r="O22" s="54">
        <f t="shared" si="10"/>
        <v>0</v>
      </c>
      <c r="P22" s="54">
        <f t="shared" si="10"/>
        <v>0</v>
      </c>
      <c r="Q22" s="54">
        <f t="shared" si="10"/>
        <v>0</v>
      </c>
      <c r="R22" s="54">
        <f t="shared" si="10"/>
        <v>0</v>
      </c>
      <c r="S22" s="54">
        <f t="shared" si="10"/>
        <v>0</v>
      </c>
      <c r="T22" s="54">
        <f t="shared" si="10"/>
        <v>0</v>
      </c>
      <c r="U22" s="43">
        <f t="shared" si="0"/>
        <v>4</v>
      </c>
      <c r="V22" s="44">
        <v>4</v>
      </c>
      <c r="W22" s="44">
        <f t="shared" si="1"/>
        <v>0</v>
      </c>
      <c r="X22" s="64"/>
    </row>
    <row r="23" spans="1:30" s="48" customFormat="1" x14ac:dyDescent="0.3">
      <c r="A23" s="39">
        <v>26</v>
      </c>
      <c r="B23" s="65" t="s">
        <v>152</v>
      </c>
      <c r="C23" s="75"/>
      <c r="D23" s="75" t="s">
        <v>22</v>
      </c>
      <c r="E23" s="54">
        <f>COUNTIF(E2:E22, "toàn")*2</f>
        <v>0</v>
      </c>
      <c r="F23" s="54">
        <f t="shared" ref="F23:T23" si="11">COUNTIF(F2:F22, "toàn")*2</f>
        <v>0</v>
      </c>
      <c r="G23" s="54">
        <f t="shared" si="11"/>
        <v>22</v>
      </c>
      <c r="H23" s="54">
        <f t="shared" si="11"/>
        <v>0</v>
      </c>
      <c r="I23" s="54">
        <f t="shared" si="11"/>
        <v>0</v>
      </c>
      <c r="J23" s="54">
        <f t="shared" si="11"/>
        <v>0</v>
      </c>
      <c r="K23" s="54">
        <f t="shared" si="11"/>
        <v>0</v>
      </c>
      <c r="L23" s="54">
        <f t="shared" si="11"/>
        <v>0</v>
      </c>
      <c r="M23" s="54">
        <f t="shared" si="11"/>
        <v>0</v>
      </c>
      <c r="N23" s="54">
        <f t="shared" si="11"/>
        <v>0</v>
      </c>
      <c r="O23" s="54">
        <f t="shared" si="11"/>
        <v>0</v>
      </c>
      <c r="P23" s="54">
        <f t="shared" si="11"/>
        <v>0</v>
      </c>
      <c r="Q23" s="54">
        <f t="shared" si="11"/>
        <v>0</v>
      </c>
      <c r="R23" s="54">
        <f t="shared" si="11"/>
        <v>0</v>
      </c>
      <c r="S23" s="54">
        <f t="shared" si="11"/>
        <v>0</v>
      </c>
      <c r="T23" s="54">
        <f t="shared" si="11"/>
        <v>0</v>
      </c>
      <c r="U23" s="43">
        <f t="shared" si="0"/>
        <v>22</v>
      </c>
      <c r="V23" s="44">
        <v>23</v>
      </c>
      <c r="W23" s="44">
        <f t="shared" si="1"/>
        <v>-1</v>
      </c>
      <c r="X23" s="64"/>
    </row>
    <row r="24" spans="1:30" x14ac:dyDescent="0.3">
      <c r="A24" s="39">
        <v>21</v>
      </c>
      <c r="B24" s="65" t="s">
        <v>80</v>
      </c>
      <c r="C24" s="66" t="s">
        <v>137</v>
      </c>
      <c r="D24" s="66" t="s">
        <v>81</v>
      </c>
      <c r="E24" s="54">
        <f t="shared" ref="E24:F24" si="12">COUNTIF(E3:E23, "vân")*2</f>
        <v>0</v>
      </c>
      <c r="F24" s="54">
        <f t="shared" si="12"/>
        <v>0</v>
      </c>
      <c r="G24" s="54">
        <f>COUNTIF(G3:G23, "vân")*2</f>
        <v>0</v>
      </c>
      <c r="H24" s="54">
        <f t="shared" ref="H24:T24" si="13">COUNTIF(H3:H23, "vân")*2</f>
        <v>0</v>
      </c>
      <c r="I24" s="54">
        <f t="shared" si="13"/>
        <v>2</v>
      </c>
      <c r="J24" s="54">
        <f t="shared" si="13"/>
        <v>0</v>
      </c>
      <c r="K24" s="54">
        <f t="shared" si="13"/>
        <v>0</v>
      </c>
      <c r="L24" s="54">
        <f t="shared" si="13"/>
        <v>0</v>
      </c>
      <c r="M24" s="54">
        <f t="shared" si="13"/>
        <v>0</v>
      </c>
      <c r="N24" s="54">
        <f t="shared" si="13"/>
        <v>0</v>
      </c>
      <c r="O24" s="54">
        <f t="shared" si="13"/>
        <v>0</v>
      </c>
      <c r="P24" s="54">
        <f t="shared" si="13"/>
        <v>0</v>
      </c>
      <c r="Q24" s="54">
        <f t="shared" si="13"/>
        <v>0</v>
      </c>
      <c r="R24" s="54">
        <f t="shared" si="13"/>
        <v>0</v>
      </c>
      <c r="S24" s="54">
        <f t="shared" si="13"/>
        <v>0</v>
      </c>
      <c r="T24" s="54">
        <f t="shared" si="13"/>
        <v>0</v>
      </c>
      <c r="U24" s="43">
        <f t="shared" si="0"/>
        <v>2</v>
      </c>
      <c r="V24" s="44">
        <v>2</v>
      </c>
      <c r="W24" s="44">
        <f t="shared" si="1"/>
        <v>0</v>
      </c>
      <c r="X24" s="64"/>
      <c r="AB24" s="47" t="s">
        <v>15</v>
      </c>
    </row>
    <row r="25" spans="1:30" x14ac:dyDescent="0.3">
      <c r="A25" s="39">
        <v>22</v>
      </c>
      <c r="B25" s="65" t="s">
        <v>82</v>
      </c>
      <c r="C25" s="66" t="s">
        <v>138</v>
      </c>
      <c r="D25" s="66" t="s">
        <v>81</v>
      </c>
      <c r="E25" s="54">
        <f t="shared" ref="E25:F25" si="14">COUNTIF(E4:E24, "anh")*2</f>
        <v>0</v>
      </c>
      <c r="F25" s="54">
        <f t="shared" si="14"/>
        <v>0</v>
      </c>
      <c r="G25" s="54">
        <f>COUNTIF(G4:G24, "anh")*2</f>
        <v>0</v>
      </c>
      <c r="H25" s="54">
        <f t="shared" ref="H25:T25" si="15">COUNTIF(H4:H24, "anh")*2</f>
        <v>0</v>
      </c>
      <c r="I25" s="54">
        <f>COUNTIF(I4:I24, "anh")*2</f>
        <v>4</v>
      </c>
      <c r="J25" s="54">
        <f t="shared" si="15"/>
        <v>0</v>
      </c>
      <c r="K25" s="54">
        <f t="shared" si="15"/>
        <v>0</v>
      </c>
      <c r="L25" s="54">
        <f t="shared" si="15"/>
        <v>0</v>
      </c>
      <c r="M25" s="54">
        <f t="shared" si="15"/>
        <v>0</v>
      </c>
      <c r="N25" s="54">
        <f t="shared" si="15"/>
        <v>0</v>
      </c>
      <c r="O25" s="54">
        <f t="shared" si="15"/>
        <v>0</v>
      </c>
      <c r="P25" s="54">
        <f t="shared" si="15"/>
        <v>0</v>
      </c>
      <c r="Q25" s="54">
        <f t="shared" si="15"/>
        <v>0</v>
      </c>
      <c r="R25" s="54">
        <f t="shared" si="15"/>
        <v>0</v>
      </c>
      <c r="S25" s="54">
        <f t="shared" si="15"/>
        <v>0</v>
      </c>
      <c r="T25" s="54">
        <f t="shared" si="15"/>
        <v>0</v>
      </c>
      <c r="U25" s="43">
        <f t="shared" si="0"/>
        <v>4</v>
      </c>
      <c r="V25" s="44">
        <v>4</v>
      </c>
      <c r="W25" s="44">
        <f t="shared" si="1"/>
        <v>0</v>
      </c>
      <c r="X25" s="64"/>
    </row>
    <row r="26" spans="1:30" s="48" customFormat="1" x14ac:dyDescent="0.3">
      <c r="A26" s="39">
        <v>25</v>
      </c>
      <c r="B26" s="65" t="s">
        <v>136</v>
      </c>
      <c r="C26" s="75"/>
      <c r="D26" s="75"/>
      <c r="E26" s="54">
        <f t="shared" ref="E26:P26" si="16">COUNTIF(E6:E25, "ngọc")*2</f>
        <v>0</v>
      </c>
      <c r="F26" s="54">
        <f t="shared" si="16"/>
        <v>0</v>
      </c>
      <c r="G26" s="54">
        <f t="shared" si="16"/>
        <v>0</v>
      </c>
      <c r="H26" s="54">
        <f t="shared" si="16"/>
        <v>0</v>
      </c>
      <c r="I26" s="54">
        <f t="shared" si="16"/>
        <v>0</v>
      </c>
      <c r="J26" s="54">
        <f t="shared" si="16"/>
        <v>0</v>
      </c>
      <c r="K26" s="54">
        <f t="shared" si="16"/>
        <v>0</v>
      </c>
      <c r="L26" s="54">
        <f t="shared" si="16"/>
        <v>0</v>
      </c>
      <c r="M26" s="54">
        <f t="shared" si="16"/>
        <v>0</v>
      </c>
      <c r="N26" s="54">
        <f t="shared" si="16"/>
        <v>0</v>
      </c>
      <c r="O26" s="54">
        <f t="shared" si="16"/>
        <v>0</v>
      </c>
      <c r="P26" s="54">
        <f t="shared" si="16"/>
        <v>0</v>
      </c>
      <c r="Q26" s="54">
        <f>COUNTIF(Q6:Q25, "ngọc")</f>
        <v>3</v>
      </c>
      <c r="R26" s="54">
        <f>COUNTIF(R6:R25, "ngọc")*2</f>
        <v>0</v>
      </c>
      <c r="S26" s="54">
        <f>COUNTIF(S6:S25, "ngọc")*2</f>
        <v>0</v>
      </c>
      <c r="T26" s="54">
        <f>COUNTIF(T6:T25, "ngọc")*2</f>
        <v>0</v>
      </c>
      <c r="U26" s="43">
        <f t="shared" si="0"/>
        <v>3</v>
      </c>
      <c r="V26" s="44">
        <v>3</v>
      </c>
      <c r="W26" s="44">
        <f t="shared" si="1"/>
        <v>0</v>
      </c>
      <c r="X26" s="64"/>
    </row>
    <row r="27" spans="1:30" s="70" customFormat="1" x14ac:dyDescent="0.3">
      <c r="A27" s="39">
        <v>25</v>
      </c>
      <c r="B27" s="67" t="s">
        <v>85</v>
      </c>
      <c r="C27" s="68"/>
      <c r="D27" s="68"/>
      <c r="E27" s="69">
        <f t="shared" ref="E27:P27" si="17">SUM(E2:E25)</f>
        <v>69</v>
      </c>
      <c r="F27" s="69">
        <f t="shared" si="17"/>
        <v>135</v>
      </c>
      <c r="G27" s="69">
        <f t="shared" si="17"/>
        <v>30</v>
      </c>
      <c r="H27" s="69">
        <f t="shared" si="17"/>
        <v>15</v>
      </c>
      <c r="I27" s="69">
        <f t="shared" si="17"/>
        <v>30</v>
      </c>
      <c r="J27" s="69">
        <f t="shared" si="17"/>
        <v>9</v>
      </c>
      <c r="K27" s="69">
        <f t="shared" si="17"/>
        <v>9</v>
      </c>
      <c r="L27" s="69">
        <f t="shared" si="17"/>
        <v>12</v>
      </c>
      <c r="M27" s="69">
        <f t="shared" si="17"/>
        <v>15</v>
      </c>
      <c r="N27" s="69">
        <f t="shared" si="17"/>
        <v>15</v>
      </c>
      <c r="O27" s="69">
        <f t="shared" si="17"/>
        <v>46</v>
      </c>
      <c r="P27" s="69">
        <f t="shared" si="17"/>
        <v>24</v>
      </c>
      <c r="Q27" s="69">
        <f>SUM(Q2:Q26)</f>
        <v>3</v>
      </c>
      <c r="R27" s="69">
        <f>SUM(R2:R25)</f>
        <v>6</v>
      </c>
      <c r="S27" s="69">
        <f>SUM(S2:S25)</f>
        <v>15</v>
      </c>
      <c r="T27" s="69">
        <f>SUM(T2:T25)</f>
        <v>15</v>
      </c>
      <c r="U27" s="69">
        <f>SUM(U2:U26)</f>
        <v>426</v>
      </c>
      <c r="V27" s="69">
        <f t="shared" ref="V27:W27" si="18">SUM(V2:V26)</f>
        <v>398</v>
      </c>
      <c r="W27" s="69">
        <f t="shared" si="18"/>
        <v>28</v>
      </c>
      <c r="X27" s="69"/>
      <c r="AD27" s="70" t="s">
        <v>15</v>
      </c>
    </row>
    <row r="28" spans="1:30" x14ac:dyDescent="0.3">
      <c r="E28" s="47" t="s">
        <v>15</v>
      </c>
      <c r="U28" s="71"/>
      <c r="X28" s="71"/>
    </row>
    <row r="29" spans="1:30" x14ac:dyDescent="0.3">
      <c r="C29" s="47" t="s">
        <v>15</v>
      </c>
      <c r="U29" s="71"/>
      <c r="W29" s="47" t="s">
        <v>15</v>
      </c>
      <c r="X29" s="71"/>
    </row>
    <row r="30" spans="1:30" x14ac:dyDescent="0.3">
      <c r="B30" s="47"/>
      <c r="S30" s="47" t="s">
        <v>15</v>
      </c>
      <c r="X30" s="47"/>
    </row>
    <row r="31" spans="1:30" x14ac:dyDescent="0.3">
      <c r="B31" s="47"/>
      <c r="X31" s="47"/>
    </row>
    <row r="32" spans="1:30" x14ac:dyDescent="0.3">
      <c r="B32" s="47"/>
      <c r="X32" s="47"/>
    </row>
    <row r="34" spans="7:7" x14ac:dyDescent="0.3">
      <c r="G34" s="47">
        <f>23*21-109</f>
        <v>374</v>
      </c>
    </row>
    <row r="56" spans="21:24" x14ac:dyDescent="0.3">
      <c r="U56" s="71"/>
      <c r="X56" s="71"/>
    </row>
    <row r="57" spans="21:24" x14ac:dyDescent="0.3">
      <c r="U57" s="71"/>
      <c r="X57" s="71"/>
    </row>
    <row r="58" spans="21:24" x14ac:dyDescent="0.3">
      <c r="U58" s="71"/>
      <c r="X58" s="71"/>
    </row>
    <row r="59" spans="21:24" x14ac:dyDescent="0.3">
      <c r="U59" s="71"/>
      <c r="X59" s="71"/>
    </row>
    <row r="60" spans="21:24" x14ac:dyDescent="0.3">
      <c r="U60" s="71"/>
      <c r="X60" s="71"/>
    </row>
    <row r="61" spans="21:24" x14ac:dyDescent="0.3">
      <c r="U61" s="71"/>
      <c r="X61" s="71"/>
    </row>
    <row r="62" spans="21:24" x14ac:dyDescent="0.3">
      <c r="U62" s="71"/>
      <c r="X62" s="71"/>
    </row>
    <row r="63" spans="21:24" x14ac:dyDescent="0.3">
      <c r="U63" s="71"/>
      <c r="X63" s="71"/>
    </row>
    <row r="64" spans="21:24" x14ac:dyDescent="0.3">
      <c r="U64" s="71"/>
      <c r="X64" s="71"/>
    </row>
    <row r="65" spans="21:24" x14ac:dyDescent="0.3">
      <c r="U65" s="71"/>
      <c r="X65" s="71"/>
    </row>
    <row r="66" spans="21:24" x14ac:dyDescent="0.3">
      <c r="U66" s="71"/>
      <c r="X66" s="71"/>
    </row>
    <row r="67" spans="21:24" x14ac:dyDescent="0.3">
      <c r="U67" s="71"/>
      <c r="X67" s="71"/>
    </row>
    <row r="68" spans="21:24" x14ac:dyDescent="0.3">
      <c r="U68" s="71"/>
      <c r="X68" s="71"/>
    </row>
    <row r="69" spans="21:24" x14ac:dyDescent="0.3">
      <c r="U69" s="71"/>
      <c r="X69" s="71"/>
    </row>
    <row r="70" spans="21:24" x14ac:dyDescent="0.3">
      <c r="U70" s="71"/>
      <c r="X70" s="71"/>
    </row>
  </sheetData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workbookViewId="0">
      <pane xSplit="2" ySplit="7" topLeftCell="C8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ColWidth="9" defaultRowHeight="14" x14ac:dyDescent="0.3"/>
  <cols>
    <col min="1" max="1" width="3" style="90" bestFit="1" customWidth="1"/>
    <col min="2" max="2" width="10.7265625" style="90" bestFit="1" customWidth="1"/>
    <col min="3" max="3" width="5.453125" style="90" bestFit="1" customWidth="1"/>
    <col min="4" max="4" width="4.08984375" style="90" bestFit="1" customWidth="1"/>
    <col min="5" max="5" width="3.08984375" style="90" bestFit="1" customWidth="1"/>
    <col min="6" max="6" width="3.54296875" style="90" bestFit="1" customWidth="1"/>
    <col min="7" max="7" width="8.08984375" style="90" bestFit="1" customWidth="1"/>
    <col min="8" max="8" width="5.36328125" style="90" bestFit="1" customWidth="1"/>
    <col min="9" max="9" width="5.81640625" style="90" bestFit="1" customWidth="1"/>
    <col min="10" max="10" width="5.54296875" style="90" bestFit="1" customWidth="1"/>
    <col min="11" max="11" width="3.1796875" style="90" bestFit="1" customWidth="1"/>
    <col min="12" max="12" width="3.36328125" style="90" bestFit="1" customWidth="1"/>
    <col min="13" max="13" width="3.08984375" style="90" bestFit="1" customWidth="1"/>
    <col min="14" max="14" width="5.453125" style="90" bestFit="1" customWidth="1"/>
    <col min="15" max="15" width="6.08984375" style="90" bestFit="1" customWidth="1"/>
    <col min="16" max="16" width="6.453125" style="90" bestFit="1" customWidth="1"/>
    <col min="17" max="17" width="3.08984375" style="90" bestFit="1" customWidth="1"/>
    <col min="18" max="18" width="5.453125" style="90" bestFit="1" customWidth="1"/>
    <col min="19" max="19" width="5.36328125" style="90" bestFit="1" customWidth="1"/>
    <col min="20" max="20" width="5.26953125" style="90" customWidth="1"/>
    <col min="21" max="21" width="3.36328125" style="90" bestFit="1" customWidth="1"/>
    <col min="22" max="22" width="4.1796875" style="90" bestFit="1" customWidth="1"/>
    <col min="23" max="23" width="5.453125" style="90" bestFit="1" customWidth="1"/>
    <col min="24" max="24" width="5.36328125" style="90" bestFit="1" customWidth="1"/>
    <col min="25" max="25" width="4.7265625" style="90" bestFit="1" customWidth="1"/>
    <col min="26" max="30" width="9" style="90"/>
    <col min="31" max="31" width="3" style="90" bestFit="1" customWidth="1"/>
    <col min="32" max="16384" width="9" style="90"/>
  </cols>
  <sheetData>
    <row r="1" spans="1:31" s="82" customFormat="1" ht="15.5" hidden="1" x14ac:dyDescent="0.35">
      <c r="A1" s="77" t="s">
        <v>40</v>
      </c>
      <c r="B1" s="77"/>
      <c r="C1" s="77"/>
      <c r="D1" s="77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78"/>
      <c r="X1" s="78"/>
      <c r="Y1" s="79"/>
      <c r="Z1" s="80"/>
      <c r="AA1" s="80"/>
      <c r="AB1" s="80"/>
    </row>
    <row r="2" spans="1:31" s="82" customFormat="1" ht="15.5" hidden="1" x14ac:dyDescent="0.35">
      <c r="A2" s="77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AE2" s="82">
        <v>17</v>
      </c>
    </row>
    <row r="3" spans="1:31" s="82" customFormat="1" ht="15.5" hidden="1" x14ac:dyDescent="0.35">
      <c r="A3" s="77" t="s">
        <v>111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31" s="82" customFormat="1" ht="15.5" hidden="1" x14ac:dyDescent="0.35">
      <c r="A4" s="83" t="s">
        <v>110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31" s="82" customFormat="1" ht="15.5" x14ac:dyDescent="0.3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31" ht="26" x14ac:dyDescent="0.3">
      <c r="A6" s="87" t="s">
        <v>41</v>
      </c>
      <c r="B6" s="87" t="s">
        <v>135</v>
      </c>
      <c r="C6" s="88" t="s">
        <v>132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 t="s">
        <v>133</v>
      </c>
      <c r="S6" s="89"/>
      <c r="T6" s="89"/>
      <c r="U6" s="89"/>
      <c r="V6" s="89"/>
      <c r="W6" s="89"/>
      <c r="X6" s="89"/>
      <c r="Y6" s="89"/>
    </row>
    <row r="7" spans="1:31" ht="52.5" customHeight="1" x14ac:dyDescent="0.3">
      <c r="A7" s="91"/>
      <c r="B7" s="91"/>
      <c r="C7" s="92" t="s">
        <v>88</v>
      </c>
      <c r="D7" s="93" t="s">
        <v>20</v>
      </c>
      <c r="E7" s="93" t="s">
        <v>22</v>
      </c>
      <c r="F7" s="93" t="s">
        <v>32</v>
      </c>
      <c r="G7" s="93" t="s">
        <v>89</v>
      </c>
      <c r="H7" s="94" t="s">
        <v>34</v>
      </c>
      <c r="I7" s="93" t="s">
        <v>108</v>
      </c>
      <c r="J7" s="95" t="s">
        <v>90</v>
      </c>
      <c r="K7" s="91" t="s">
        <v>28</v>
      </c>
      <c r="L7" s="91" t="s">
        <v>31</v>
      </c>
      <c r="M7" s="91" t="s">
        <v>91</v>
      </c>
      <c r="N7" s="91" t="s">
        <v>30</v>
      </c>
      <c r="O7" s="91" t="s">
        <v>109</v>
      </c>
      <c r="P7" s="91" t="s">
        <v>95</v>
      </c>
      <c r="Q7" s="91" t="s">
        <v>37</v>
      </c>
      <c r="R7" s="96" t="s">
        <v>92</v>
      </c>
      <c r="S7" s="91" t="s">
        <v>129</v>
      </c>
      <c r="T7" s="91" t="s">
        <v>134</v>
      </c>
      <c r="U7" s="91" t="s">
        <v>120</v>
      </c>
      <c r="V7" s="96" t="s">
        <v>130</v>
      </c>
      <c r="W7" s="91" t="s">
        <v>30</v>
      </c>
      <c r="X7" s="91" t="s">
        <v>39</v>
      </c>
      <c r="Y7" s="97" t="s">
        <v>131</v>
      </c>
    </row>
    <row r="8" spans="1:31" ht="15.5" x14ac:dyDescent="0.35">
      <c r="A8" s="98">
        <v>1</v>
      </c>
      <c r="B8" s="99" t="s">
        <v>2</v>
      </c>
      <c r="C8" s="100">
        <v>3</v>
      </c>
      <c r="D8" s="100">
        <v>12</v>
      </c>
      <c r="E8" s="100">
        <v>2</v>
      </c>
      <c r="F8" s="100">
        <v>1</v>
      </c>
      <c r="G8" s="101">
        <v>2</v>
      </c>
      <c r="H8" s="101">
        <v>1</v>
      </c>
      <c r="I8" s="100"/>
      <c r="J8" s="102"/>
      <c r="K8" s="103">
        <v>1</v>
      </c>
      <c r="L8" s="101">
        <v>1</v>
      </c>
      <c r="M8" s="101"/>
      <c r="N8" s="101"/>
      <c r="O8" s="101"/>
      <c r="P8" s="101">
        <v>1</v>
      </c>
      <c r="Q8" s="101">
        <v>1</v>
      </c>
      <c r="R8" s="104">
        <f t="shared" ref="R8:R16" si="0">SUM(C8:Q8)</f>
        <v>25</v>
      </c>
      <c r="S8" s="105">
        <v>1</v>
      </c>
      <c r="T8" s="105">
        <v>2</v>
      </c>
      <c r="U8" s="105">
        <v>2</v>
      </c>
      <c r="V8" s="106">
        <v>1</v>
      </c>
      <c r="W8" s="101"/>
      <c r="X8" s="101">
        <v>2</v>
      </c>
      <c r="Y8" s="107">
        <f t="shared" ref="Y8:Y22" si="1">SUM(R8:X8)</f>
        <v>33</v>
      </c>
    </row>
    <row r="9" spans="1:31" ht="15.5" x14ac:dyDescent="0.35">
      <c r="A9" s="108">
        <v>2</v>
      </c>
      <c r="B9" s="109" t="s">
        <v>3</v>
      </c>
      <c r="C9" s="100">
        <v>3</v>
      </c>
      <c r="D9" s="100">
        <v>12</v>
      </c>
      <c r="E9" s="100">
        <v>2</v>
      </c>
      <c r="F9" s="100">
        <v>1</v>
      </c>
      <c r="G9" s="101">
        <v>2</v>
      </c>
      <c r="H9" s="101">
        <v>1</v>
      </c>
      <c r="I9" s="100"/>
      <c r="J9" s="101"/>
      <c r="K9" s="103">
        <v>1</v>
      </c>
      <c r="L9" s="101">
        <v>1</v>
      </c>
      <c r="M9" s="101"/>
      <c r="N9" s="101"/>
      <c r="O9" s="101"/>
      <c r="P9" s="101">
        <v>1</v>
      </c>
      <c r="Q9" s="101">
        <v>1</v>
      </c>
      <c r="R9" s="104">
        <f t="shared" si="0"/>
        <v>25</v>
      </c>
      <c r="S9" s="105">
        <v>1</v>
      </c>
      <c r="T9" s="105">
        <v>2</v>
      </c>
      <c r="U9" s="105">
        <v>2</v>
      </c>
      <c r="V9" s="106">
        <v>1</v>
      </c>
      <c r="W9" s="101"/>
      <c r="X9" s="101">
        <v>2</v>
      </c>
      <c r="Y9" s="107">
        <f t="shared" si="1"/>
        <v>33</v>
      </c>
    </row>
    <row r="10" spans="1:31" ht="15.5" x14ac:dyDescent="0.35">
      <c r="A10" s="108">
        <v>3</v>
      </c>
      <c r="B10" s="109" t="s">
        <v>125</v>
      </c>
      <c r="C10" s="100">
        <v>3</v>
      </c>
      <c r="D10" s="100">
        <v>12</v>
      </c>
      <c r="E10" s="100">
        <v>2</v>
      </c>
      <c r="F10" s="100">
        <v>1</v>
      </c>
      <c r="G10" s="100">
        <v>2</v>
      </c>
      <c r="H10" s="101">
        <v>1</v>
      </c>
      <c r="I10" s="100"/>
      <c r="J10" s="101"/>
      <c r="K10" s="103">
        <v>1</v>
      </c>
      <c r="L10" s="101">
        <v>1</v>
      </c>
      <c r="M10" s="101"/>
      <c r="N10" s="101"/>
      <c r="O10" s="101"/>
      <c r="P10" s="101">
        <v>1</v>
      </c>
      <c r="Q10" s="101">
        <v>1</v>
      </c>
      <c r="R10" s="104">
        <f t="shared" si="0"/>
        <v>25</v>
      </c>
      <c r="S10" s="105">
        <v>1</v>
      </c>
      <c r="T10" s="105">
        <v>2</v>
      </c>
      <c r="U10" s="105">
        <v>2</v>
      </c>
      <c r="V10" s="106">
        <v>1</v>
      </c>
      <c r="W10" s="101"/>
      <c r="X10" s="101">
        <v>2</v>
      </c>
      <c r="Y10" s="107">
        <f t="shared" si="1"/>
        <v>33</v>
      </c>
    </row>
    <row r="11" spans="1:31" ht="15.5" x14ac:dyDescent="0.35">
      <c r="A11" s="108">
        <v>4</v>
      </c>
      <c r="B11" s="109" t="s">
        <v>4</v>
      </c>
      <c r="C11" s="100">
        <v>5</v>
      </c>
      <c r="D11" s="100">
        <v>10</v>
      </c>
      <c r="E11" s="100">
        <v>2</v>
      </c>
      <c r="F11" s="100">
        <v>1</v>
      </c>
      <c r="G11" s="100">
        <v>2</v>
      </c>
      <c r="H11" s="101">
        <v>1</v>
      </c>
      <c r="I11" s="100"/>
      <c r="J11" s="101"/>
      <c r="K11" s="103">
        <v>1</v>
      </c>
      <c r="L11" s="101">
        <v>1</v>
      </c>
      <c r="M11" s="101"/>
      <c r="N11" s="101"/>
      <c r="O11" s="101"/>
      <c r="P11" s="101">
        <v>1</v>
      </c>
      <c r="Q11" s="101">
        <v>1</v>
      </c>
      <c r="R11" s="104">
        <f t="shared" si="0"/>
        <v>25</v>
      </c>
      <c r="S11" s="105">
        <v>1</v>
      </c>
      <c r="T11" s="105">
        <v>2</v>
      </c>
      <c r="U11" s="105">
        <v>2</v>
      </c>
      <c r="V11" s="106">
        <v>1</v>
      </c>
      <c r="W11" s="101"/>
      <c r="X11" s="101">
        <v>2</v>
      </c>
      <c r="Y11" s="107">
        <f t="shared" si="1"/>
        <v>33</v>
      </c>
    </row>
    <row r="12" spans="1:31" ht="15.5" x14ac:dyDescent="0.35">
      <c r="A12" s="108">
        <v>5</v>
      </c>
      <c r="B12" s="109" t="s">
        <v>5</v>
      </c>
      <c r="C12" s="100">
        <v>5</v>
      </c>
      <c r="D12" s="100">
        <v>10</v>
      </c>
      <c r="E12" s="100">
        <v>2</v>
      </c>
      <c r="F12" s="100">
        <v>1</v>
      </c>
      <c r="G12" s="100">
        <v>2</v>
      </c>
      <c r="H12" s="101">
        <v>1</v>
      </c>
      <c r="I12" s="100"/>
      <c r="J12" s="101"/>
      <c r="K12" s="103">
        <v>1</v>
      </c>
      <c r="L12" s="101">
        <v>1</v>
      </c>
      <c r="M12" s="101"/>
      <c r="N12" s="101" t="s">
        <v>15</v>
      </c>
      <c r="O12" s="101"/>
      <c r="P12" s="101">
        <v>1</v>
      </c>
      <c r="Q12" s="101">
        <v>1</v>
      </c>
      <c r="R12" s="104">
        <f t="shared" si="0"/>
        <v>25</v>
      </c>
      <c r="S12" s="105">
        <v>1</v>
      </c>
      <c r="T12" s="105">
        <v>2</v>
      </c>
      <c r="U12" s="105">
        <v>2</v>
      </c>
      <c r="V12" s="106">
        <v>1</v>
      </c>
      <c r="W12" s="101" t="s">
        <v>15</v>
      </c>
      <c r="X12" s="101">
        <v>2</v>
      </c>
      <c r="Y12" s="107">
        <f t="shared" si="1"/>
        <v>33</v>
      </c>
    </row>
    <row r="13" spans="1:31" ht="15.5" x14ac:dyDescent="0.35">
      <c r="A13" s="108">
        <v>6</v>
      </c>
      <c r="B13" s="109" t="s">
        <v>6</v>
      </c>
      <c r="C13" s="100">
        <v>5</v>
      </c>
      <c r="D13" s="110">
        <v>10</v>
      </c>
      <c r="E13" s="100">
        <v>2</v>
      </c>
      <c r="F13" s="100">
        <v>1</v>
      </c>
      <c r="G13" s="100">
        <v>2</v>
      </c>
      <c r="H13" s="101">
        <v>1</v>
      </c>
      <c r="I13" s="100"/>
      <c r="J13" s="101"/>
      <c r="K13" s="103">
        <v>1</v>
      </c>
      <c r="L13" s="101">
        <v>1</v>
      </c>
      <c r="M13" s="101"/>
      <c r="N13" s="101"/>
      <c r="O13" s="101"/>
      <c r="P13" s="101">
        <v>1</v>
      </c>
      <c r="Q13" s="101">
        <v>1</v>
      </c>
      <c r="R13" s="104">
        <f t="shared" si="0"/>
        <v>25</v>
      </c>
      <c r="S13" s="105">
        <v>1</v>
      </c>
      <c r="T13" s="105">
        <v>2</v>
      </c>
      <c r="U13" s="105">
        <v>2</v>
      </c>
      <c r="V13" s="106">
        <v>1</v>
      </c>
      <c r="W13" s="101"/>
      <c r="X13" s="101">
        <v>2</v>
      </c>
      <c r="Y13" s="107">
        <f t="shared" si="1"/>
        <v>33</v>
      </c>
    </row>
    <row r="14" spans="1:31" ht="15.5" x14ac:dyDescent="0.35">
      <c r="A14" s="108">
        <v>7</v>
      </c>
      <c r="B14" s="109" t="s">
        <v>7</v>
      </c>
      <c r="C14" s="100">
        <v>5</v>
      </c>
      <c r="D14" s="110">
        <v>7</v>
      </c>
      <c r="E14" s="100">
        <v>2</v>
      </c>
      <c r="F14" s="100">
        <v>1</v>
      </c>
      <c r="G14" s="100">
        <v>2</v>
      </c>
      <c r="H14" s="101">
        <v>1</v>
      </c>
      <c r="I14" s="100">
        <v>1</v>
      </c>
      <c r="J14" s="101"/>
      <c r="K14" s="103">
        <v>1</v>
      </c>
      <c r="L14" s="101">
        <v>1</v>
      </c>
      <c r="M14" s="101">
        <v>4</v>
      </c>
      <c r="N14" s="101"/>
      <c r="O14" s="101">
        <v>1</v>
      </c>
      <c r="P14" s="101">
        <v>1</v>
      </c>
      <c r="Q14" s="101">
        <v>1</v>
      </c>
      <c r="R14" s="104">
        <f t="shared" si="0"/>
        <v>28</v>
      </c>
      <c r="S14" s="105">
        <v>1</v>
      </c>
      <c r="T14" s="105"/>
      <c r="U14" s="105"/>
      <c r="V14" s="106">
        <v>1</v>
      </c>
      <c r="W14" s="101"/>
      <c r="X14" s="101">
        <v>4</v>
      </c>
      <c r="Y14" s="107">
        <f t="shared" si="1"/>
        <v>34</v>
      </c>
    </row>
    <row r="15" spans="1:31" ht="15.5" x14ac:dyDescent="0.35">
      <c r="A15" s="108">
        <v>8</v>
      </c>
      <c r="B15" s="109" t="s">
        <v>8</v>
      </c>
      <c r="C15" s="100">
        <v>5</v>
      </c>
      <c r="D15" s="110">
        <v>7</v>
      </c>
      <c r="E15" s="100">
        <v>2</v>
      </c>
      <c r="F15" s="100">
        <v>1</v>
      </c>
      <c r="G15" s="100">
        <v>2</v>
      </c>
      <c r="H15" s="101">
        <v>1</v>
      </c>
      <c r="I15" s="100">
        <v>1</v>
      </c>
      <c r="J15" s="101"/>
      <c r="K15" s="103">
        <v>1</v>
      </c>
      <c r="L15" s="101">
        <v>1</v>
      </c>
      <c r="M15" s="101">
        <v>4</v>
      </c>
      <c r="N15" s="101"/>
      <c r="O15" s="101">
        <v>1</v>
      </c>
      <c r="P15" s="101">
        <v>1</v>
      </c>
      <c r="Q15" s="101">
        <v>1</v>
      </c>
      <c r="R15" s="104">
        <f t="shared" si="0"/>
        <v>28</v>
      </c>
      <c r="S15" s="105">
        <v>1</v>
      </c>
      <c r="T15" s="105"/>
      <c r="U15" s="105"/>
      <c r="V15" s="106">
        <v>1</v>
      </c>
      <c r="W15" s="101"/>
      <c r="X15" s="101">
        <v>4</v>
      </c>
      <c r="Y15" s="107">
        <f t="shared" si="1"/>
        <v>34</v>
      </c>
    </row>
    <row r="16" spans="1:31" ht="15.5" x14ac:dyDescent="0.35">
      <c r="A16" s="108">
        <v>9</v>
      </c>
      <c r="B16" s="109" t="s">
        <v>9</v>
      </c>
      <c r="C16" s="100">
        <v>5</v>
      </c>
      <c r="D16" s="110">
        <v>7</v>
      </c>
      <c r="E16" s="101">
        <v>2</v>
      </c>
      <c r="F16" s="111">
        <v>1</v>
      </c>
      <c r="G16" s="100">
        <v>2</v>
      </c>
      <c r="H16" s="101">
        <v>1</v>
      </c>
      <c r="I16" s="100">
        <v>1</v>
      </c>
      <c r="J16" s="101"/>
      <c r="K16" s="103">
        <v>1</v>
      </c>
      <c r="L16" s="101">
        <v>1</v>
      </c>
      <c r="M16" s="101">
        <v>4</v>
      </c>
      <c r="N16" s="101"/>
      <c r="O16" s="101">
        <v>1</v>
      </c>
      <c r="P16" s="101">
        <v>1</v>
      </c>
      <c r="Q16" s="101">
        <v>1</v>
      </c>
      <c r="R16" s="104">
        <f t="shared" si="0"/>
        <v>28</v>
      </c>
      <c r="S16" s="105">
        <v>1</v>
      </c>
      <c r="T16" s="105"/>
      <c r="U16" s="105"/>
      <c r="V16" s="106">
        <v>1</v>
      </c>
      <c r="W16" s="101"/>
      <c r="X16" s="101">
        <v>4</v>
      </c>
      <c r="Y16" s="107">
        <f t="shared" si="1"/>
        <v>34</v>
      </c>
    </row>
    <row r="17" spans="1:27" ht="15.5" x14ac:dyDescent="0.35">
      <c r="A17" s="108">
        <v>10</v>
      </c>
      <c r="B17" s="80" t="s">
        <v>10</v>
      </c>
      <c r="C17" s="100">
        <v>5</v>
      </c>
      <c r="D17" s="110">
        <v>8</v>
      </c>
      <c r="E17" s="101">
        <v>2</v>
      </c>
      <c r="F17" s="111">
        <v>1</v>
      </c>
      <c r="G17" s="100">
        <v>2</v>
      </c>
      <c r="H17" s="100"/>
      <c r="I17" s="100">
        <v>1</v>
      </c>
      <c r="J17" s="100">
        <v>2</v>
      </c>
      <c r="K17" s="103">
        <v>1</v>
      </c>
      <c r="L17" s="101">
        <v>1</v>
      </c>
      <c r="M17" s="101">
        <v>4</v>
      </c>
      <c r="N17" s="101">
        <v>1</v>
      </c>
      <c r="O17" s="101"/>
      <c r="P17" s="101">
        <v>1</v>
      </c>
      <c r="Q17" s="101">
        <v>1</v>
      </c>
      <c r="R17" s="104">
        <f t="shared" ref="R17:R22" si="2">SUM(C17:Q17)</f>
        <v>30</v>
      </c>
      <c r="S17" s="105">
        <v>1</v>
      </c>
      <c r="T17" s="105"/>
      <c r="U17" s="105">
        <v>2</v>
      </c>
      <c r="V17" s="106">
        <v>1</v>
      </c>
      <c r="W17" s="101">
        <v>1</v>
      </c>
      <c r="X17" s="101"/>
      <c r="Y17" s="107">
        <f t="shared" si="1"/>
        <v>35</v>
      </c>
      <c r="AA17" s="90" t="s">
        <v>15</v>
      </c>
    </row>
    <row r="18" spans="1:27" ht="15.5" x14ac:dyDescent="0.35">
      <c r="A18" s="108">
        <v>11</v>
      </c>
      <c r="B18" s="109" t="s">
        <v>11</v>
      </c>
      <c r="C18" s="100">
        <v>5</v>
      </c>
      <c r="D18" s="110">
        <v>8</v>
      </c>
      <c r="E18" s="101">
        <v>2</v>
      </c>
      <c r="F18" s="111">
        <v>1</v>
      </c>
      <c r="G18" s="100">
        <v>2</v>
      </c>
      <c r="H18" s="100"/>
      <c r="I18" s="100">
        <v>1</v>
      </c>
      <c r="J18" s="100">
        <v>2</v>
      </c>
      <c r="K18" s="103">
        <v>1</v>
      </c>
      <c r="L18" s="101">
        <v>1</v>
      </c>
      <c r="M18" s="101">
        <v>4</v>
      </c>
      <c r="N18" s="101">
        <v>1</v>
      </c>
      <c r="O18" s="101"/>
      <c r="P18" s="101">
        <v>1</v>
      </c>
      <c r="Q18" s="101">
        <v>1</v>
      </c>
      <c r="R18" s="104">
        <f t="shared" si="2"/>
        <v>30</v>
      </c>
      <c r="S18" s="105">
        <v>1</v>
      </c>
      <c r="T18" s="105"/>
      <c r="U18" s="105">
        <v>2</v>
      </c>
      <c r="V18" s="106">
        <v>1</v>
      </c>
      <c r="W18" s="101">
        <v>1</v>
      </c>
      <c r="X18" s="101"/>
      <c r="Y18" s="107">
        <f t="shared" si="1"/>
        <v>35</v>
      </c>
    </row>
    <row r="19" spans="1:27" ht="15.5" x14ac:dyDescent="0.35">
      <c r="A19" s="108">
        <v>12</v>
      </c>
      <c r="B19" s="109" t="s">
        <v>12</v>
      </c>
      <c r="C19" s="100">
        <v>5</v>
      </c>
      <c r="D19" s="110">
        <v>8</v>
      </c>
      <c r="E19" s="101">
        <v>2</v>
      </c>
      <c r="F19" s="111">
        <v>1</v>
      </c>
      <c r="G19" s="100">
        <v>2</v>
      </c>
      <c r="H19" s="100"/>
      <c r="I19" s="100">
        <v>1</v>
      </c>
      <c r="J19" s="100">
        <v>2</v>
      </c>
      <c r="K19" s="103">
        <v>1</v>
      </c>
      <c r="L19" s="101">
        <v>1</v>
      </c>
      <c r="M19" s="101">
        <v>4</v>
      </c>
      <c r="N19" s="101">
        <v>1</v>
      </c>
      <c r="O19" s="101"/>
      <c r="P19" s="101">
        <v>1</v>
      </c>
      <c r="Q19" s="101">
        <v>1</v>
      </c>
      <c r="R19" s="104">
        <f t="shared" si="2"/>
        <v>30</v>
      </c>
      <c r="S19" s="105">
        <v>1</v>
      </c>
      <c r="T19" s="105"/>
      <c r="U19" s="105">
        <v>2</v>
      </c>
      <c r="V19" s="106">
        <v>1</v>
      </c>
      <c r="W19" s="101">
        <v>1</v>
      </c>
      <c r="X19" s="101"/>
      <c r="Y19" s="107">
        <f t="shared" si="1"/>
        <v>35</v>
      </c>
    </row>
    <row r="20" spans="1:27" ht="15.5" x14ac:dyDescent="0.35">
      <c r="A20" s="108">
        <v>13</v>
      </c>
      <c r="B20" s="109" t="s">
        <v>13</v>
      </c>
      <c r="C20" s="100">
        <v>5</v>
      </c>
      <c r="D20" s="110">
        <v>8</v>
      </c>
      <c r="E20" s="101">
        <v>2</v>
      </c>
      <c r="F20" s="111">
        <v>1</v>
      </c>
      <c r="G20" s="100">
        <v>2</v>
      </c>
      <c r="H20" s="100"/>
      <c r="I20" s="100">
        <v>1</v>
      </c>
      <c r="J20" s="100">
        <v>2</v>
      </c>
      <c r="K20" s="103">
        <v>1</v>
      </c>
      <c r="L20" s="101">
        <v>1</v>
      </c>
      <c r="M20" s="101">
        <v>4</v>
      </c>
      <c r="N20" s="101">
        <v>1</v>
      </c>
      <c r="O20" s="101"/>
      <c r="P20" s="101">
        <v>1</v>
      </c>
      <c r="Q20" s="101">
        <v>1</v>
      </c>
      <c r="R20" s="104">
        <f t="shared" si="2"/>
        <v>30</v>
      </c>
      <c r="S20" s="105">
        <v>1</v>
      </c>
      <c r="T20" s="105"/>
      <c r="U20" s="105">
        <v>2</v>
      </c>
      <c r="V20" s="106">
        <v>1</v>
      </c>
      <c r="W20" s="101">
        <v>1</v>
      </c>
      <c r="X20" s="101"/>
      <c r="Y20" s="107">
        <f t="shared" si="1"/>
        <v>35</v>
      </c>
    </row>
    <row r="21" spans="1:27" ht="15.5" x14ac:dyDescent="0.35">
      <c r="A21" s="108">
        <v>14</v>
      </c>
      <c r="B21" s="109" t="s">
        <v>14</v>
      </c>
      <c r="C21" s="100">
        <v>5</v>
      </c>
      <c r="D21" s="110">
        <v>8</v>
      </c>
      <c r="E21" s="101">
        <v>2</v>
      </c>
      <c r="F21" s="111">
        <v>1</v>
      </c>
      <c r="G21" s="100">
        <v>2</v>
      </c>
      <c r="H21" s="100"/>
      <c r="I21" s="100">
        <v>1</v>
      </c>
      <c r="J21" s="100">
        <v>2</v>
      </c>
      <c r="K21" s="103">
        <v>1</v>
      </c>
      <c r="L21" s="101">
        <v>1</v>
      </c>
      <c r="M21" s="101">
        <v>4</v>
      </c>
      <c r="N21" s="101">
        <v>1</v>
      </c>
      <c r="O21" s="101"/>
      <c r="P21" s="101">
        <v>1</v>
      </c>
      <c r="Q21" s="101">
        <v>1</v>
      </c>
      <c r="R21" s="104">
        <f t="shared" si="2"/>
        <v>30</v>
      </c>
      <c r="S21" s="105">
        <v>1</v>
      </c>
      <c r="T21" s="105"/>
      <c r="U21" s="105">
        <v>2</v>
      </c>
      <c r="V21" s="106">
        <v>1</v>
      </c>
      <c r="W21" s="101">
        <v>1</v>
      </c>
      <c r="X21" s="101"/>
      <c r="Y21" s="107">
        <f t="shared" si="1"/>
        <v>35</v>
      </c>
    </row>
    <row r="22" spans="1:27" ht="15.5" x14ac:dyDescent="0.35">
      <c r="A22" s="108">
        <v>15</v>
      </c>
      <c r="B22" s="112" t="s">
        <v>99</v>
      </c>
      <c r="C22" s="100">
        <v>5</v>
      </c>
      <c r="D22" s="110">
        <v>8</v>
      </c>
      <c r="E22" s="101">
        <v>2</v>
      </c>
      <c r="F22" s="111">
        <v>1</v>
      </c>
      <c r="G22" s="100">
        <v>2</v>
      </c>
      <c r="H22" s="100"/>
      <c r="I22" s="100">
        <v>1</v>
      </c>
      <c r="J22" s="100">
        <v>2</v>
      </c>
      <c r="K22" s="103">
        <v>1</v>
      </c>
      <c r="L22" s="101">
        <v>1</v>
      </c>
      <c r="M22" s="101">
        <v>4</v>
      </c>
      <c r="N22" s="101">
        <v>1</v>
      </c>
      <c r="O22" s="101"/>
      <c r="P22" s="101">
        <v>1</v>
      </c>
      <c r="Q22" s="101">
        <v>1</v>
      </c>
      <c r="R22" s="104">
        <f t="shared" si="2"/>
        <v>30</v>
      </c>
      <c r="S22" s="105">
        <v>1</v>
      </c>
      <c r="T22" s="105"/>
      <c r="U22" s="105">
        <v>2</v>
      </c>
      <c r="V22" s="106">
        <v>1</v>
      </c>
      <c r="W22" s="101">
        <v>1</v>
      </c>
      <c r="X22" s="101"/>
      <c r="Y22" s="107">
        <f t="shared" si="1"/>
        <v>35</v>
      </c>
    </row>
    <row r="23" spans="1:27" ht="15.5" x14ac:dyDescent="0.3">
      <c r="A23" s="108">
        <v>25</v>
      </c>
      <c r="B23" s="113" t="s">
        <v>85</v>
      </c>
      <c r="C23" s="104">
        <f>SUM(C8:C22)</f>
        <v>69</v>
      </c>
      <c r="D23" s="104">
        <f t="shared" ref="D23:X23" si="3">SUM(D8:D22)</f>
        <v>135</v>
      </c>
      <c r="E23" s="104">
        <f t="shared" si="3"/>
        <v>30</v>
      </c>
      <c r="F23" s="104">
        <f t="shared" si="3"/>
        <v>15</v>
      </c>
      <c r="G23" s="104">
        <f t="shared" si="3"/>
        <v>30</v>
      </c>
      <c r="H23" s="104">
        <f t="shared" si="3"/>
        <v>9</v>
      </c>
      <c r="I23" s="104">
        <f t="shared" si="3"/>
        <v>9</v>
      </c>
      <c r="J23" s="104">
        <f t="shared" si="3"/>
        <v>12</v>
      </c>
      <c r="K23" s="104">
        <f t="shared" si="3"/>
        <v>15</v>
      </c>
      <c r="L23" s="104">
        <f t="shared" si="3"/>
        <v>15</v>
      </c>
      <c r="M23" s="104">
        <f t="shared" si="3"/>
        <v>36</v>
      </c>
      <c r="N23" s="104">
        <f t="shared" ref="N23" si="4">SUM(N8:N22)</f>
        <v>6</v>
      </c>
      <c r="O23" s="104">
        <f t="shared" si="3"/>
        <v>3</v>
      </c>
      <c r="P23" s="104">
        <f t="shared" si="3"/>
        <v>15</v>
      </c>
      <c r="Q23" s="104">
        <f t="shared" si="3"/>
        <v>15</v>
      </c>
      <c r="R23" s="104">
        <f t="shared" si="3"/>
        <v>414</v>
      </c>
      <c r="S23" s="104">
        <f t="shared" si="3"/>
        <v>15</v>
      </c>
      <c r="T23" s="104">
        <f t="shared" si="3"/>
        <v>12</v>
      </c>
      <c r="U23" s="104">
        <f t="shared" si="3"/>
        <v>24</v>
      </c>
      <c r="V23" s="104">
        <f t="shared" si="3"/>
        <v>15</v>
      </c>
      <c r="W23" s="104">
        <f t="shared" si="3"/>
        <v>6</v>
      </c>
      <c r="X23" s="104">
        <f t="shared" si="3"/>
        <v>24</v>
      </c>
      <c r="Y23" s="107">
        <f>SUM(Y8:Y22)</f>
        <v>510</v>
      </c>
    </row>
  </sheetData>
  <mergeCells count="4">
    <mergeCell ref="A1:D1"/>
    <mergeCell ref="A2:Y2"/>
    <mergeCell ref="A3:Y3"/>
    <mergeCell ref="A4:Y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1</vt:lpstr>
      <vt:lpstr>phân công</vt:lpstr>
      <vt:lpstr>số tiếtlớp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2022-10-17T08:27:59Z</cp:lastPrinted>
  <dcterms:created xsi:type="dcterms:W3CDTF">2021-04-09T00:05:53Z</dcterms:created>
  <dcterms:modified xsi:type="dcterms:W3CDTF">2023-02-28T09:21:24Z</dcterms:modified>
</cp:coreProperties>
</file>